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COME STMT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  <definedName name="Excel_BuiltIn_Print_Area_1_1">'INCOME STMT'!$A$1:$H$47</definedName>
    <definedName name="Excel_BuiltIn_Print_Area_1_1_1">'INCOME STMT'!$A$1:$H$46</definedName>
    <definedName name="Excel_BuiltIn_Print_Area_2_1">'BALANCE SHEET'!$A$1:$D$35,'BALANCE SHEET'!$A$55:$D$90</definedName>
    <definedName name="Excel_BuiltIn_Print_Area_2_1_1">'BALANCE SHEET'!$A$1:$D$34,'BALANCE SHEET'!$A$35:$D$89</definedName>
    <definedName name="Excel_BuiltIn_Print_Area_2_1_1_1">'BALANCE SHEET'!$A$1:$D$65,'BALANCE SHEET'!$A$66:$D$85</definedName>
    <definedName name="Excel_BuiltIn_Print_Area_2_1_1_1_1">'BALANCE SHEET'!$A$1:$D$69,'BALANCE SHEET'!$A$70:$D$90</definedName>
    <definedName name="Excel_BuiltIn_Print_Area_2_1_1_1_1_1">'BALANCE SHEET'!$A$1:$D$70,'BALANCE SHEET'!$A$71:$D$91</definedName>
    <definedName name="Excel_BuiltIn_Print_Area_2_1_1_1_1_1_1">'BALANCE SHEET'!$A$1:$D$87</definedName>
    <definedName name="Excel_BuiltIn_Print_Area_2_1_1_1_1_1_1_1">'BALANCE SHEET'!$A$1:$D$91</definedName>
    <definedName name="Excel_BuiltIn_Print_Area_3">'CASH FLOW'!$A$1:$D$48</definedName>
    <definedName name="Excel_BuiltIn_Print_Area_3_1">'CASH FLOW'!$A$1:$D$51</definedName>
    <definedName name="Excel_BuiltIn_Print_Area_3_1_1">'CASH FLOW'!$A$1:$D$51</definedName>
    <definedName name="Excel_BuiltIn_Print_Area_3_1_11">'CASH FLOW'!$A$1:$D$51</definedName>
    <definedName name="Excel_BuiltIn_Print_Area_3_1_1_1">'CASH FLOW'!$A$1:$D$50</definedName>
    <definedName name="Excel_BuiltIn_Print_Area_4">'EQUITY'!$A$1:$R$78</definedName>
    <definedName name="Excel_BuiltIn_Print_Area_41">'EQUITY'!$A$1:$R$80</definedName>
    <definedName name="Excel_BuiltIn_Print_Area_4_1">'EQUITY'!$A$1:$R$83</definedName>
    <definedName name="Excel_BuiltIn_Print_Area_4_1_1">'EQUITY'!$A$1:$R$81</definedName>
    <definedName name="Excel_BuiltIn_Print_Area_4_1_1_1">'EQUITY'!$A$1:$Q$81</definedName>
    <definedName name="_xlnm.Print_Area" localSheetId="1">'BALANCE SHEET'!$A$1:$D$91</definedName>
    <definedName name="_xlnm.Print_Area" localSheetId="2">'CASH FLOW'!$A$1:$D$51</definedName>
    <definedName name="_xlnm.Print_Area" localSheetId="3">'EQUITY'!$A$1:$R$80</definedName>
    <definedName name="_xlnm.Print_Area" localSheetId="0">'INCOME STMT'!$A$1:$H$46</definedName>
  </definedNames>
  <calcPr fullCalcOnLoad="1"/>
</workbook>
</file>

<file path=xl/sharedStrings.xml><?xml version="1.0" encoding="utf-8"?>
<sst xmlns="http://schemas.openxmlformats.org/spreadsheetml/2006/main" count="232" uniqueCount="153">
  <si>
    <t>DELLOYD VENTURES BERHAD</t>
  </si>
  <si>
    <t>(The figures have not been audited)</t>
  </si>
  <si>
    <t>CONDENSED CONSOLIDATED INCOME STATEMENT</t>
  </si>
  <si>
    <t>Current</t>
  </si>
  <si>
    <t>Comparative</t>
  </si>
  <si>
    <t>Quarter Ended</t>
  </si>
  <si>
    <t xml:space="preserve"> </t>
  </si>
  <si>
    <t>RM'000</t>
  </si>
  <si>
    <t>Revenue</t>
  </si>
  <si>
    <t>Operating Expenses</t>
  </si>
  <si>
    <t>Other Operating Income</t>
  </si>
  <si>
    <t>Finance Costs</t>
  </si>
  <si>
    <t>Taxation</t>
  </si>
  <si>
    <t>Attributable to:</t>
  </si>
  <si>
    <t>Equity Holders of the Parent</t>
  </si>
  <si>
    <t>Minority Interests</t>
  </si>
  <si>
    <t>Earnings Per Share</t>
  </si>
  <si>
    <t>N/A</t>
  </si>
  <si>
    <t>CONDENSED CONSOLIDATED BALANCE SHEETS</t>
  </si>
  <si>
    <t>UNAUDITED</t>
  </si>
  <si>
    <t>AUDITED</t>
  </si>
  <si>
    <t>AS AT</t>
  </si>
  <si>
    <t>31.12.2006</t>
  </si>
  <si>
    <t>(Restated)</t>
  </si>
  <si>
    <t>ASSETS</t>
  </si>
  <si>
    <t>Non – current assets</t>
  </si>
  <si>
    <t>Other investments</t>
  </si>
  <si>
    <t>Prepaid lease rental</t>
  </si>
  <si>
    <t>Deferred tax assets</t>
  </si>
  <si>
    <t>Goodwill on consolidation</t>
  </si>
  <si>
    <t>CURRENT ASSETS</t>
  </si>
  <si>
    <t>Inventories</t>
  </si>
  <si>
    <t>Trade receivables</t>
  </si>
  <si>
    <t>Other receivables</t>
  </si>
  <si>
    <t>Tax refundable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</si>
  <si>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</si>
  <si>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</si>
  <si>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</si>
  <si>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</si>
  <si>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</si>
  <si>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</si>
  <si>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</si>
  <si>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</si>
  <si>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</si>
  <si>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>Treasury shares, at cost</t>
  </si>
  <si>
    <t xml:space="preserve">Total Equity </t>
  </si>
  <si>
    <t>Non – current liabilities</t>
  </si>
  <si>
    <t>Borrowings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</si>
  <si>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</si>
  <si>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</si>
  <si>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</si>
  <si>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</si>
  <si>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</si>
  <si>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</si>
  <si>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 xml:space="preserve">(The Condensed Consolidated Balance Sheets should be read in conjunction with the Annual </t>
  </si>
  <si>
    <t>Financial Report for the year ended 31 December 2006)</t>
  </si>
  <si>
    <t>CONDENSED CONSOLIDATED CASH FLOW STATEMENT</t>
  </si>
  <si>
    <t>CASH FLOWS FROM OPERATING ACTIVITIES</t>
  </si>
  <si>
    <t>Cash receipts from customers</t>
  </si>
  <si>
    <t>Cash paid to suppliers and employees</t>
  </si>
  <si>
    <t>Tax paid</t>
  </si>
  <si>
    <t>CASH FLOWS FROM INVESTING ACTIVITIES</t>
  </si>
  <si>
    <t>Purchase of property, plant and equipment</t>
  </si>
  <si>
    <t>Proceeds from disposal of property, plant and equipment</t>
  </si>
  <si>
    <t>Rental income</t>
  </si>
  <si>
    <t>Interest income</t>
  </si>
  <si>
    <t>CASH FLOWS FROM FINANCING ACTIVITIES</t>
  </si>
  <si>
    <t>Loan raised</t>
  </si>
  <si>
    <t>Dividends paid</t>
  </si>
  <si>
    <t>Net change in cash and cash equivalents</t>
  </si>
  <si>
    <t>Cash and cash equivalents as at 1 January 2007 / 1 January 2006</t>
  </si>
  <si>
    <t xml:space="preserve">                                                </t>
  </si>
  <si>
    <t>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</si>
  <si>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</si>
  <si>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</si>
  <si>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</si>
  <si>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</si>
  <si>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</si>
  <si>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</si>
  <si>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</si>
  <si>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</si>
  <si>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Dividend</t>
  </si>
  <si>
    <t>Retained</t>
  </si>
  <si>
    <t xml:space="preserve">Treasury </t>
  </si>
  <si>
    <t>Capital</t>
  </si>
  <si>
    <t>Premium</t>
  </si>
  <si>
    <t>Reserves</t>
  </si>
  <si>
    <t>Proposed</t>
  </si>
  <si>
    <t>Profits</t>
  </si>
  <si>
    <t>Shares</t>
  </si>
  <si>
    <t>Balance as at 1 January 2007</t>
  </si>
  <si>
    <t>Treasury shares</t>
  </si>
  <si>
    <t>Currency translation difference</t>
  </si>
  <si>
    <t>Net profit for the period</t>
  </si>
  <si>
    <t>NB: For the financial year ended 31 December 2006, the Board has proposed a final dividend of 5% less tax at 27% per ordinary share.</t>
  </si>
  <si>
    <t>Balance as at 1 January 2006</t>
  </si>
  <si>
    <t>Reclassification of opening balances</t>
  </si>
  <si>
    <t>Effects of adopting FRS 3</t>
  </si>
  <si>
    <t>Acquisition of subsidiary</t>
  </si>
  <si>
    <t xml:space="preserve">NB: For the financial year ended 31 December 2005, the Board has proposed a final dividend of 3% tax exempt and 7% less tax at 28% per </t>
  </si>
  <si>
    <t>ordinary share.</t>
  </si>
  <si>
    <t>Note 1  :   For the purpose of the condensed consolidated</t>
  </si>
  <si>
    <t>(The Condensed Consolidated Cash Flow Statement should be read in conjunction with the Annual</t>
  </si>
  <si>
    <t>Net assets per share attributable to ordinary</t>
  </si>
  <si>
    <t>equity holders of the parent (RM)</t>
  </si>
  <si>
    <t>Individual Quarter</t>
  </si>
  <si>
    <t>Cummulative Quarter</t>
  </si>
  <si>
    <t>for the year ended 31 December 2006)</t>
  </si>
  <si>
    <t xml:space="preserve">(The Condensed Consolidated Income Statements should be read in conjunction with the Annual Financial Report </t>
  </si>
  <si>
    <t>Profit from Operations</t>
  </si>
  <si>
    <t>Other Investment Income</t>
  </si>
  <si>
    <t>Profit Before Taxation</t>
  </si>
  <si>
    <t>Profit / (Loss) After Taxation</t>
  </si>
  <si>
    <t>- Basic (sen)</t>
  </si>
  <si>
    <t>- Diluted (sen)</t>
  </si>
  <si>
    <t>(The Condensed Consolidated Statement of Changes in Equity should be read in conjunction with the Annual Financial Report for the year</t>
  </si>
  <si>
    <t>Increase in equity interest in subsidiary</t>
  </si>
  <si>
    <t>Investment in a subsidiary</t>
  </si>
  <si>
    <t>ENDED</t>
  </si>
  <si>
    <t>Dividends paid to minority shareholder</t>
  </si>
  <si>
    <t>- paid</t>
  </si>
  <si>
    <t>Dividends</t>
  </si>
  <si>
    <t>Cash generated from operations</t>
  </si>
  <si>
    <t>Share of Profit less Losses of Associated Companies</t>
  </si>
  <si>
    <t>Net cash from operating activities</t>
  </si>
  <si>
    <t>Cumulative</t>
  </si>
  <si>
    <t>Todate</t>
  </si>
  <si>
    <t>Interim financial report on consolidated results for the financial quarter ended 31 December 2007</t>
  </si>
  <si>
    <t>31.12.2007</t>
  </si>
  <si>
    <t>12 months</t>
  </si>
  <si>
    <t>Investment property</t>
  </si>
  <si>
    <t>Investments in associated companies</t>
  </si>
  <si>
    <t>Plantation development expenditure</t>
  </si>
  <si>
    <t>Property, plant &amp; equipment</t>
  </si>
  <si>
    <t>Balance as at 31 December 2007</t>
  </si>
  <si>
    <t>12 months period ended 31 December 2007</t>
  </si>
  <si>
    <t>12 MONTHS</t>
  </si>
  <si>
    <t>Balance as at 31 December 2006</t>
  </si>
  <si>
    <t>Treasury shares acquired</t>
  </si>
  <si>
    <t>Issuance of shares by a subsidiary to</t>
  </si>
  <si>
    <t>minority interests</t>
  </si>
  <si>
    <t>Cash and cash equivalents as at 31 December 2007 / 31 December 2006</t>
  </si>
  <si>
    <t>Net cash inflow / (outflow) for investing activities</t>
  </si>
  <si>
    <t>Net cash (outflow) / inflow from financing activities</t>
  </si>
  <si>
    <t>Purchase of treasury shares</t>
  </si>
  <si>
    <t xml:space="preserve">                cash flow statement, cash and cash equivalents </t>
  </si>
  <si>
    <t xml:space="preserve">                comprises the following :</t>
  </si>
  <si>
    <t xml:space="preserve">                Cash and bank balances</t>
  </si>
  <si>
    <t>12 months period ended 31 December 2006</t>
  </si>
  <si>
    <t>Prior year adjustment</t>
  </si>
  <si>
    <t>Balance as at 1 January 2006 - Restated</t>
  </si>
  <si>
    <t>Balance as at 1 January 2007 - Restated</t>
  </si>
  <si>
    <t>Fair value of options granted under ESOS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</si>
</sst>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#,##0\ _$;\-#,##0\ _$"/>
  </numFmts>
  <fonts count="31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8" fillId="0" borderId="11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12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10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5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7.140625" style="1" customWidth="1"/>
    <col min="2" max="2" width="14.7109375" style="2" customWidth="1"/>
    <col min="3" max="3" width="1.7109375" style="1" customWidth="1"/>
    <col min="4" max="4" width="14.7109375" style="1" customWidth="1"/>
    <col min="5" max="5" width="1.7109375" style="1" customWidth="1"/>
    <col min="6" max="6" width="14.7109375" style="1" customWidth="1"/>
    <col min="7" max="7" width="1.7109375" style="1" customWidth="1"/>
    <col min="8" max="8" width="14.7109375" style="1" customWidth="1"/>
    <col min="9" max="16384" width="11.421875" style="1" customWidth="1"/>
  </cols>
  <sheetData>
    <row r="1" spans="1:8" s="4" customFormat="1" ht="18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s="4" customFormat="1" ht="18" customHeight="1">
      <c r="A2" s="58" t="s">
        <v>127</v>
      </c>
      <c r="B2" s="58"/>
      <c r="C2" s="58"/>
      <c r="D2" s="58"/>
      <c r="E2" s="58"/>
      <c r="F2" s="58"/>
      <c r="G2" s="58"/>
      <c r="H2" s="58"/>
    </row>
    <row r="3" spans="1:8" s="4" customFormat="1" ht="18" customHeight="1">
      <c r="A3" s="58" t="s">
        <v>1</v>
      </c>
      <c r="B3" s="58"/>
      <c r="C3" s="58"/>
      <c r="D3" s="58"/>
      <c r="E3" s="58"/>
      <c r="F3" s="58"/>
      <c r="G3" s="58"/>
      <c r="H3" s="58"/>
    </row>
    <row r="4" spans="1:8" s="3" customFormat="1" ht="18" customHeight="1">
      <c r="A4" s="10"/>
      <c r="B4" s="30"/>
      <c r="C4" s="30"/>
      <c r="D4" s="30"/>
      <c r="E4" s="30"/>
      <c r="F4" s="30"/>
      <c r="G4" s="30"/>
      <c r="H4" s="30"/>
    </row>
    <row r="5" spans="1:8" s="3" customFormat="1" ht="18" customHeight="1">
      <c r="A5" s="59" t="s">
        <v>2</v>
      </c>
      <c r="B5" s="59"/>
      <c r="C5" s="59"/>
      <c r="D5" s="59"/>
      <c r="E5" s="59"/>
      <c r="F5" s="59"/>
      <c r="G5" s="59"/>
      <c r="H5" s="59"/>
    </row>
    <row r="6" spans="1:8" s="3" customFormat="1" ht="18" customHeight="1">
      <c r="A6" s="11"/>
      <c r="B6" s="30"/>
      <c r="C6" s="11"/>
      <c r="D6" s="11"/>
      <c r="E6" s="11"/>
      <c r="F6" s="11"/>
      <c r="G6" s="11"/>
      <c r="H6" s="11"/>
    </row>
    <row r="7" spans="1:8" s="3" customFormat="1" ht="18" customHeight="1">
      <c r="A7" s="11"/>
      <c r="B7" s="56" t="s">
        <v>105</v>
      </c>
      <c r="C7" s="56"/>
      <c r="D7" s="56"/>
      <c r="E7" s="33"/>
      <c r="F7" s="56" t="s">
        <v>106</v>
      </c>
      <c r="G7" s="56"/>
      <c r="H7" s="56"/>
    </row>
    <row r="8" spans="1:8" s="3" customFormat="1" ht="18" customHeight="1">
      <c r="A8" s="34"/>
      <c r="B8" s="30"/>
      <c r="C8" s="11"/>
      <c r="D8" s="11"/>
      <c r="E8" s="11"/>
      <c r="F8" s="11"/>
      <c r="G8" s="11"/>
      <c r="H8" s="11"/>
    </row>
    <row r="9" spans="1:8" ht="18" customHeight="1">
      <c r="A9" s="11"/>
      <c r="B9" s="30"/>
      <c r="C9" s="30"/>
      <c r="D9" s="30"/>
      <c r="E9" s="30"/>
      <c r="F9" s="30" t="s">
        <v>129</v>
      </c>
      <c r="G9" s="30"/>
      <c r="H9" s="30" t="s">
        <v>129</v>
      </c>
    </row>
    <row r="10" spans="1:8" ht="18" customHeight="1">
      <c r="A10" s="11"/>
      <c r="B10" s="30" t="s">
        <v>3</v>
      </c>
      <c r="C10" s="30"/>
      <c r="D10" s="30" t="s">
        <v>4</v>
      </c>
      <c r="E10" s="30"/>
      <c r="F10" s="30" t="s">
        <v>125</v>
      </c>
      <c r="G10" s="30"/>
      <c r="H10" s="30" t="s">
        <v>125</v>
      </c>
    </row>
    <row r="11" spans="1:8" ht="18" customHeight="1">
      <c r="A11" s="11"/>
      <c r="B11" s="30" t="s">
        <v>5</v>
      </c>
      <c r="C11" s="30"/>
      <c r="D11" s="30" t="s">
        <v>5</v>
      </c>
      <c r="E11" s="30"/>
      <c r="F11" s="30" t="s">
        <v>126</v>
      </c>
      <c r="G11" s="30"/>
      <c r="H11" s="30" t="s">
        <v>126</v>
      </c>
    </row>
    <row r="12" spans="1:8" ht="18" customHeight="1">
      <c r="A12" s="11"/>
      <c r="B12" s="30"/>
      <c r="C12" s="30"/>
      <c r="D12" s="30"/>
      <c r="E12" s="30"/>
      <c r="F12" s="30" t="s">
        <v>6</v>
      </c>
      <c r="G12" s="11"/>
      <c r="H12" s="11"/>
    </row>
    <row r="13" spans="1:8" ht="18" customHeight="1">
      <c r="A13" s="11"/>
      <c r="B13" s="30" t="s">
        <v>128</v>
      </c>
      <c r="C13" s="30"/>
      <c r="D13" s="30" t="s">
        <v>22</v>
      </c>
      <c r="E13" s="30"/>
      <c r="F13" s="30" t="str">
        <f>B13</f>
        <v>31.12.2007</v>
      </c>
      <c r="G13" s="30"/>
      <c r="H13" s="30" t="str">
        <f>D13</f>
        <v>31.12.2006</v>
      </c>
    </row>
    <row r="14" spans="1:8" ht="18" customHeight="1">
      <c r="A14" s="11"/>
      <c r="B14" s="35" t="s">
        <v>7</v>
      </c>
      <c r="C14" s="35"/>
      <c r="D14" s="35" t="s">
        <v>7</v>
      </c>
      <c r="E14" s="35"/>
      <c r="F14" s="35" t="s">
        <v>7</v>
      </c>
      <c r="G14" s="35"/>
      <c r="H14" s="35" t="s">
        <v>7</v>
      </c>
    </row>
    <row r="15" spans="1:8" ht="18" customHeight="1">
      <c r="A15" s="11"/>
      <c r="B15" s="30"/>
      <c r="C15" s="11"/>
      <c r="D15" s="11"/>
      <c r="E15" s="11"/>
      <c r="F15" s="11"/>
      <c r="G15" s="11"/>
      <c r="H15" s="11"/>
    </row>
    <row r="16" spans="1:8" ht="18" customHeight="1">
      <c r="A16" s="11" t="s">
        <v>8</v>
      </c>
      <c r="B16" s="16">
        <v>63749</v>
      </c>
      <c r="C16" s="16"/>
      <c r="D16" s="16">
        <v>34495</v>
      </c>
      <c r="E16" s="16"/>
      <c r="F16" s="16">
        <v>215464</v>
      </c>
      <c r="G16" s="16"/>
      <c r="H16" s="16">
        <v>189977</v>
      </c>
    </row>
    <row r="17" spans="1:8" ht="18" customHeight="1">
      <c r="A17" s="11"/>
      <c r="B17" s="16"/>
      <c r="C17" s="16"/>
      <c r="D17" s="16"/>
      <c r="E17" s="16"/>
      <c r="F17" s="16"/>
      <c r="G17" s="16"/>
      <c r="H17" s="16"/>
    </row>
    <row r="18" spans="1:8" ht="18" customHeight="1">
      <c r="A18" s="11" t="s">
        <v>9</v>
      </c>
      <c r="B18" s="16">
        <f>-56596-336</f>
        <v>-56932</v>
      </c>
      <c r="C18" s="16"/>
      <c r="D18" s="16">
        <f>-36898-532</f>
        <v>-37430</v>
      </c>
      <c r="E18" s="16"/>
      <c r="F18" s="16">
        <f>-172617-34012+3691-336</f>
        <v>-203274</v>
      </c>
      <c r="G18" s="16"/>
      <c r="H18" s="16">
        <f>-153888-14135-13312-532</f>
        <v>-181867</v>
      </c>
    </row>
    <row r="19" spans="1:8" ht="18" customHeight="1">
      <c r="A19" s="11"/>
      <c r="B19" s="16"/>
      <c r="C19" s="16"/>
      <c r="D19" s="16"/>
      <c r="E19" s="16"/>
      <c r="F19" s="16"/>
      <c r="G19" s="16"/>
      <c r="H19" s="16"/>
    </row>
    <row r="20" spans="1:8" ht="18" customHeight="1">
      <c r="A20" s="11" t="s">
        <v>10</v>
      </c>
      <c r="B20" s="16">
        <v>1836</v>
      </c>
      <c r="C20" s="16"/>
      <c r="D20" s="16">
        <v>747</v>
      </c>
      <c r="E20" s="16"/>
      <c r="F20" s="16">
        <f>3213-235</f>
        <v>2978</v>
      </c>
      <c r="G20" s="16"/>
      <c r="H20" s="16">
        <f>2405-250</f>
        <v>2155</v>
      </c>
    </row>
    <row r="21" spans="1:8" ht="18" customHeight="1" thickBot="1">
      <c r="A21" s="11"/>
      <c r="B21" s="17"/>
      <c r="C21" s="16"/>
      <c r="D21" s="17"/>
      <c r="E21" s="16"/>
      <c r="F21" s="17"/>
      <c r="G21" s="16"/>
      <c r="H21" s="17"/>
    </row>
    <row r="22" spans="1:8" ht="18" customHeight="1">
      <c r="A22" s="11" t="s">
        <v>109</v>
      </c>
      <c r="B22" s="16">
        <f>SUM(B16:B21)</f>
        <v>8653</v>
      </c>
      <c r="C22" s="16"/>
      <c r="D22" s="16">
        <f>SUM(D16:D21)</f>
        <v>-2188</v>
      </c>
      <c r="E22" s="16"/>
      <c r="F22" s="16">
        <f>SUM(F16:F21)</f>
        <v>15168</v>
      </c>
      <c r="G22" s="16"/>
      <c r="H22" s="16">
        <f>SUM(H16:H21)</f>
        <v>10265</v>
      </c>
    </row>
    <row r="23" spans="1:8" ht="18" customHeight="1">
      <c r="A23" s="11"/>
      <c r="B23" s="16"/>
      <c r="C23" s="16"/>
      <c r="D23" s="16"/>
      <c r="E23" s="16"/>
      <c r="F23" s="16"/>
      <c r="G23" s="16"/>
      <c r="H23" s="16"/>
    </row>
    <row r="24" spans="1:8" ht="18" customHeight="1">
      <c r="A24" s="11" t="s">
        <v>11</v>
      </c>
      <c r="B24" s="16">
        <v>-1022</v>
      </c>
      <c r="C24" s="16"/>
      <c r="D24" s="16">
        <v>-1010</v>
      </c>
      <c r="E24" s="16"/>
      <c r="F24" s="16">
        <v>-3691</v>
      </c>
      <c r="G24" s="16"/>
      <c r="H24" s="16">
        <v>-1899</v>
      </c>
    </row>
    <row r="25" spans="1:8" ht="18" customHeight="1">
      <c r="A25" s="11"/>
      <c r="B25" s="16"/>
      <c r="C25" s="16"/>
      <c r="D25" s="16"/>
      <c r="E25" s="16"/>
      <c r="F25" s="16"/>
      <c r="G25" s="16"/>
      <c r="H25" s="16"/>
    </row>
    <row r="26" spans="1:8" ht="18" customHeight="1">
      <c r="A26" s="11" t="s">
        <v>110</v>
      </c>
      <c r="B26" s="16">
        <v>41</v>
      </c>
      <c r="C26" s="16"/>
      <c r="D26" s="16">
        <v>63</v>
      </c>
      <c r="E26" s="16"/>
      <c r="F26" s="16">
        <v>235</v>
      </c>
      <c r="G26" s="16"/>
      <c r="H26" s="16">
        <v>250</v>
      </c>
    </row>
    <row r="27" spans="1:8" ht="18" customHeight="1">
      <c r="A27" s="11"/>
      <c r="B27" s="16"/>
      <c r="C27" s="16"/>
      <c r="D27" s="16"/>
      <c r="E27" s="16"/>
      <c r="F27" s="16"/>
      <c r="G27" s="16"/>
      <c r="H27" s="16"/>
    </row>
    <row r="28" spans="1:8" ht="18" customHeight="1">
      <c r="A28" s="11" t="s">
        <v>123</v>
      </c>
      <c r="B28" s="16">
        <v>548</v>
      </c>
      <c r="C28" s="26"/>
      <c r="D28" s="16">
        <v>1590</v>
      </c>
      <c r="E28" s="26"/>
      <c r="F28" s="26">
        <f>5128-1407</f>
        <v>3721</v>
      </c>
      <c r="G28" s="26"/>
      <c r="H28" s="26">
        <v>3922</v>
      </c>
    </row>
    <row r="29" spans="1:8" ht="18" customHeight="1" thickBot="1">
      <c r="A29" s="11"/>
      <c r="B29" s="26"/>
      <c r="C29" s="26"/>
      <c r="D29" s="26"/>
      <c r="E29" s="26"/>
      <c r="F29" s="26"/>
      <c r="G29" s="26"/>
      <c r="H29" s="26"/>
    </row>
    <row r="30" spans="1:8" ht="18" customHeight="1">
      <c r="A30" s="11" t="s">
        <v>111</v>
      </c>
      <c r="B30" s="51">
        <f>SUM(B22:B28)</f>
        <v>8220</v>
      </c>
      <c r="C30" s="16"/>
      <c r="D30" s="51">
        <f>SUM(D22:D28)</f>
        <v>-1545</v>
      </c>
      <c r="E30" s="16"/>
      <c r="F30" s="51">
        <f>SUM(F22:F28)</f>
        <v>15433</v>
      </c>
      <c r="G30" s="16"/>
      <c r="H30" s="51">
        <f>SUM(H22:H28)</f>
        <v>12538</v>
      </c>
    </row>
    <row r="31" spans="1:8" ht="18" customHeight="1">
      <c r="A31" s="11"/>
      <c r="B31" s="16"/>
      <c r="C31" s="16"/>
      <c r="D31" s="16"/>
      <c r="E31" s="16"/>
      <c r="F31" s="16"/>
      <c r="G31" s="16"/>
      <c r="H31" s="16"/>
    </row>
    <row r="32" spans="1:8" ht="18" customHeight="1">
      <c r="A32" s="11" t="s">
        <v>12</v>
      </c>
      <c r="B32" s="16">
        <f>238-180</f>
        <v>58</v>
      </c>
      <c r="C32" s="16"/>
      <c r="D32" s="16">
        <v>-362</v>
      </c>
      <c r="E32" s="16"/>
      <c r="F32" s="16">
        <f>-4286+66-180</f>
        <v>-4400</v>
      </c>
      <c r="G32" s="16"/>
      <c r="H32" s="16">
        <v>-3682</v>
      </c>
    </row>
    <row r="33" spans="1:8" ht="18" customHeight="1" thickBot="1">
      <c r="A33" s="11"/>
      <c r="B33" s="17"/>
      <c r="C33" s="16"/>
      <c r="D33" s="17"/>
      <c r="E33" s="16"/>
      <c r="F33" s="17"/>
      <c r="G33" s="16"/>
      <c r="H33" s="17"/>
    </row>
    <row r="34" spans="1:8" ht="18" customHeight="1" thickBot="1">
      <c r="A34" s="11" t="s">
        <v>112</v>
      </c>
      <c r="B34" s="17">
        <f>SUM(B30:B32)</f>
        <v>8278</v>
      </c>
      <c r="C34" s="16"/>
      <c r="D34" s="17">
        <f>SUM(D30:D32)</f>
        <v>-1907</v>
      </c>
      <c r="E34" s="16"/>
      <c r="F34" s="17">
        <f>SUM(F30:F32)</f>
        <v>11033</v>
      </c>
      <c r="G34" s="16"/>
      <c r="H34" s="17">
        <f>SUM(H30:H32)</f>
        <v>8856</v>
      </c>
    </row>
    <row r="35" spans="1:8" ht="18" customHeight="1">
      <c r="A35" s="11"/>
      <c r="B35" s="16"/>
      <c r="C35" s="16"/>
      <c r="D35" s="16"/>
      <c r="E35" s="16"/>
      <c r="F35" s="16"/>
      <c r="G35" s="16"/>
      <c r="H35" s="16"/>
    </row>
    <row r="36" spans="1:8" ht="18" customHeight="1">
      <c r="A36" s="11" t="s">
        <v>13</v>
      </c>
      <c r="B36" s="16"/>
      <c r="C36" s="16"/>
      <c r="D36" s="16"/>
      <c r="E36" s="16"/>
      <c r="F36" s="16"/>
      <c r="G36" s="16"/>
      <c r="H36" s="16"/>
    </row>
    <row r="37" spans="1:8" ht="18" customHeight="1">
      <c r="A37" s="11" t="s">
        <v>14</v>
      </c>
      <c r="B37" s="16">
        <v>7610</v>
      </c>
      <c r="C37" s="16"/>
      <c r="D37" s="16">
        <v>-986</v>
      </c>
      <c r="E37" s="16"/>
      <c r="F37" s="16">
        <v>13424</v>
      </c>
      <c r="G37" s="16"/>
      <c r="H37" s="16">
        <v>11240</v>
      </c>
    </row>
    <row r="38" spans="1:8" ht="18" customHeight="1" thickBot="1">
      <c r="A38" s="11" t="s">
        <v>15</v>
      </c>
      <c r="B38" s="16">
        <v>668</v>
      </c>
      <c r="C38" s="16"/>
      <c r="D38" s="16">
        <v>-921</v>
      </c>
      <c r="E38" s="16"/>
      <c r="F38" s="17">
        <v>-2391</v>
      </c>
      <c r="G38" s="16"/>
      <c r="H38" s="17">
        <v>-2384</v>
      </c>
    </row>
    <row r="39" spans="1:8" ht="18" customHeight="1" thickBot="1">
      <c r="A39" s="11"/>
      <c r="B39" s="28">
        <f>SUM(B37:B38)</f>
        <v>8278</v>
      </c>
      <c r="C39" s="16"/>
      <c r="D39" s="28">
        <f>SUM(D37:D38)</f>
        <v>-1907</v>
      </c>
      <c r="E39" s="16"/>
      <c r="F39" s="17">
        <f>SUM(F37:F38)</f>
        <v>11033</v>
      </c>
      <c r="G39" s="16"/>
      <c r="H39" s="17">
        <f>SUM(H37:H38)</f>
        <v>8856</v>
      </c>
    </row>
    <row r="40" spans="1:8" ht="18" customHeight="1">
      <c r="A40" s="11"/>
      <c r="B40" s="26"/>
      <c r="C40" s="26"/>
      <c r="D40" s="26"/>
      <c r="E40" s="26"/>
      <c r="F40" s="26"/>
      <c r="G40" s="26"/>
      <c r="H40" s="26"/>
    </row>
    <row r="41" spans="1:8" ht="18" customHeight="1">
      <c r="A41" s="11" t="s">
        <v>16</v>
      </c>
      <c r="B41" s="16"/>
      <c r="C41" s="19"/>
      <c r="D41" s="16"/>
      <c r="E41" s="19"/>
      <c r="F41" s="19"/>
      <c r="G41" s="19"/>
      <c r="H41" s="16"/>
    </row>
    <row r="42" spans="1:8" ht="18" customHeight="1">
      <c r="A42" s="37" t="s">
        <v>113</v>
      </c>
      <c r="B42" s="36">
        <f>B37/88863*100</f>
        <v>8.56374419049548</v>
      </c>
      <c r="C42" s="19"/>
      <c r="D42" s="36">
        <f>D37/88863*100</f>
        <v>-1.1095731631837773</v>
      </c>
      <c r="E42" s="19"/>
      <c r="F42" s="36">
        <f>F37/88863*100</f>
        <v>15.106399738923962</v>
      </c>
      <c r="G42" s="19"/>
      <c r="H42" s="36">
        <f>H37/88863*100</f>
        <v>12.648683929194378</v>
      </c>
    </row>
    <row r="43" spans="1:8" ht="18" customHeight="1">
      <c r="A43" s="37" t="s">
        <v>114</v>
      </c>
      <c r="B43" s="36" t="s">
        <v>17</v>
      </c>
      <c r="C43" s="16"/>
      <c r="D43" s="36" t="s">
        <v>17</v>
      </c>
      <c r="E43" s="16"/>
      <c r="F43" s="36" t="s">
        <v>17</v>
      </c>
      <c r="G43" s="16"/>
      <c r="H43" s="36" t="s">
        <v>17</v>
      </c>
    </row>
    <row r="44" spans="1:8" ht="18" customHeight="1">
      <c r="A44" s="11"/>
      <c r="B44" s="29"/>
      <c r="C44" s="19"/>
      <c r="D44" s="19"/>
      <c r="E44" s="19"/>
      <c r="F44" s="29"/>
      <c r="G44" s="29"/>
      <c r="H44" s="19"/>
    </row>
    <row r="45" spans="1:8" ht="18" customHeight="1">
      <c r="A45" s="11" t="s">
        <v>108</v>
      </c>
      <c r="B45" s="30"/>
      <c r="C45" s="18"/>
      <c r="D45" s="18"/>
      <c r="E45" s="18"/>
      <c r="F45" s="18"/>
      <c r="G45" s="16"/>
      <c r="H45" s="19"/>
    </row>
    <row r="46" spans="1:8" ht="18" customHeight="1">
      <c r="A46" s="11" t="s">
        <v>107</v>
      </c>
      <c r="B46" s="30"/>
      <c r="C46" s="18"/>
      <c r="D46" s="18"/>
      <c r="E46" s="18"/>
      <c r="F46" s="18"/>
      <c r="G46" s="30"/>
      <c r="H46" s="11"/>
    </row>
    <row r="48" spans="2:8" ht="12.75">
      <c r="B48" s="5"/>
      <c r="D48" s="6"/>
      <c r="F48" s="6"/>
      <c r="H48" s="6"/>
    </row>
  </sheetData>
  <sheetProtection/>
  <mergeCells count="6">
    <mergeCell ref="B7:D7"/>
    <mergeCell ref="F7:H7"/>
    <mergeCell ref="A1:H1"/>
    <mergeCell ref="A2:H2"/>
    <mergeCell ref="A3:H3"/>
    <mergeCell ref="A5:H5"/>
  </mergeCells>
  <printOptions/>
  <pageMargins left="0.6" right="0.2" top="0.5" bottom="0.2" header="0.511805555555556" footer="0.511805555555556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2" width="16.7109375" style="1" customWidth="1"/>
    <col min="3" max="3" width="3.7109375" style="1" customWidth="1"/>
    <col min="4" max="4" width="16.7109375" style="1" customWidth="1"/>
    <col min="5" max="16384" width="11.421875" style="1" customWidth="1"/>
  </cols>
  <sheetData>
    <row r="1" spans="1:4" ht="15.75" customHeight="1">
      <c r="A1" s="59" t="s">
        <v>0</v>
      </c>
      <c r="B1" s="59"/>
      <c r="C1" s="59"/>
      <c r="D1" s="59"/>
    </row>
    <row r="2" spans="1:4" ht="15.75" customHeight="1">
      <c r="A2" s="59" t="s">
        <v>18</v>
      </c>
      <c r="B2" s="59"/>
      <c r="C2" s="59"/>
      <c r="D2" s="59"/>
    </row>
    <row r="3" spans="1:4" ht="15.75" customHeight="1">
      <c r="A3" s="23"/>
      <c r="B3" s="15"/>
      <c r="C3" s="15"/>
      <c r="D3" s="15"/>
    </row>
    <row r="4" spans="1:4" ht="15.75" customHeight="1">
      <c r="A4" s="23"/>
      <c r="B4" s="15"/>
      <c r="C4" s="15"/>
      <c r="D4" s="15"/>
    </row>
    <row r="5" spans="1:4" ht="15.75" customHeight="1">
      <c r="A5" s="11"/>
      <c r="B5" s="15" t="s">
        <v>19</v>
      </c>
      <c r="C5" s="12"/>
      <c r="D5" s="15" t="s">
        <v>20</v>
      </c>
    </row>
    <row r="6" spans="1:4" ht="15.75" customHeight="1">
      <c r="A6" s="11"/>
      <c r="B6" s="15" t="s">
        <v>21</v>
      </c>
      <c r="C6" s="12"/>
      <c r="D6" s="15" t="s">
        <v>21</v>
      </c>
    </row>
    <row r="7" spans="1:4" ht="15.75" customHeight="1">
      <c r="A7" s="11"/>
      <c r="B7" s="24" t="str">
        <f>'INCOME STMT'!B13</f>
        <v>31.12.2007</v>
      </c>
      <c r="C7" s="12"/>
      <c r="D7" s="24" t="s">
        <v>22</v>
      </c>
    </row>
    <row r="8" spans="1:4" ht="15.75" customHeight="1">
      <c r="A8" s="11"/>
      <c r="B8" s="25" t="s">
        <v>7</v>
      </c>
      <c r="C8" s="25"/>
      <c r="D8" s="25" t="s">
        <v>7</v>
      </c>
    </row>
    <row r="9" spans="1:4" ht="15.75" customHeight="1">
      <c r="A9" s="11"/>
      <c r="B9" s="25"/>
      <c r="C9" s="25"/>
      <c r="D9" s="25" t="s">
        <v>23</v>
      </c>
    </row>
    <row r="10" spans="1:4" ht="15.75" customHeight="1">
      <c r="A10" s="12" t="s">
        <v>24</v>
      </c>
      <c r="B10" s="25"/>
      <c r="C10" s="25"/>
      <c r="D10" s="25"/>
    </row>
    <row r="11" spans="1:4" ht="15.75" customHeight="1">
      <c r="A11" s="11"/>
      <c r="B11" s="25"/>
      <c r="C11" s="25"/>
      <c r="D11" s="25"/>
    </row>
    <row r="12" spans="1:4" ht="15.75" customHeight="1">
      <c r="A12" s="12" t="s">
        <v>25</v>
      </c>
      <c r="B12" s="25"/>
      <c r="C12" s="25"/>
      <c r="D12" s="25"/>
    </row>
    <row r="13" spans="1:4" ht="15.75" customHeight="1">
      <c r="A13" s="11"/>
      <c r="B13" s="25"/>
      <c r="C13" s="25"/>
      <c r="D13" s="25"/>
    </row>
    <row r="14" spans="1:4" ht="15.75" customHeight="1">
      <c r="A14" s="11" t="s">
        <v>133</v>
      </c>
      <c r="B14" s="16">
        <v>77948</v>
      </c>
      <c r="C14" s="19"/>
      <c r="D14" s="16">
        <v>77423</v>
      </c>
    </row>
    <row r="15" spans="1:4" ht="15.75" customHeight="1">
      <c r="A15" s="11" t="s">
        <v>132</v>
      </c>
      <c r="B15" s="16">
        <v>151919</v>
      </c>
      <c r="C15" s="19"/>
      <c r="D15" s="16">
        <v>147387</v>
      </c>
    </row>
    <row r="16" spans="1:6" ht="15.75" customHeight="1">
      <c r="A16" s="11" t="s">
        <v>130</v>
      </c>
      <c r="B16" s="16">
        <v>1560</v>
      </c>
      <c r="C16" s="19"/>
      <c r="D16" s="16">
        <v>1560</v>
      </c>
      <c r="F16" s="2"/>
    </row>
    <row r="17" spans="1:6" ht="15.75" customHeight="1">
      <c r="A17" s="11" t="s">
        <v>27</v>
      </c>
      <c r="B17" s="16">
        <v>5047</v>
      </c>
      <c r="C17" s="19"/>
      <c r="D17" s="16">
        <v>5306</v>
      </c>
      <c r="F17" s="2"/>
    </row>
    <row r="18" spans="1:4" ht="15.75" customHeight="1">
      <c r="A18" s="11" t="s">
        <v>131</v>
      </c>
      <c r="B18" s="16">
        <v>16652</v>
      </c>
      <c r="C18" s="19"/>
      <c r="D18" s="16">
        <v>12801</v>
      </c>
    </row>
    <row r="19" spans="1:4" ht="15.75" customHeight="1">
      <c r="A19" s="11" t="s">
        <v>26</v>
      </c>
      <c r="B19" s="16">
        <v>2791</v>
      </c>
      <c r="C19" s="19"/>
      <c r="D19" s="16">
        <v>1964</v>
      </c>
    </row>
    <row r="20" spans="1:4" ht="15.75" customHeight="1">
      <c r="A20" s="11" t="s">
        <v>28</v>
      </c>
      <c r="B20" s="26">
        <v>1855</v>
      </c>
      <c r="C20" s="19"/>
      <c r="D20" s="26">
        <v>2037</v>
      </c>
    </row>
    <row r="21" spans="1:4" ht="15.75" customHeight="1">
      <c r="A21" s="11" t="s">
        <v>29</v>
      </c>
      <c r="B21" s="17">
        <v>11732</v>
      </c>
      <c r="C21" s="19"/>
      <c r="D21" s="17">
        <v>11725</v>
      </c>
    </row>
    <row r="22" spans="1:4" ht="15.75" customHeight="1">
      <c r="A22" s="11"/>
      <c r="B22" s="16">
        <f>SUM(B14:B21)</f>
        <v>269504</v>
      </c>
      <c r="C22" s="19"/>
      <c r="D22" s="16">
        <f>SUM(D14:D21)</f>
        <v>260203</v>
      </c>
    </row>
    <row r="23" spans="1:4" ht="15.75" customHeight="1">
      <c r="A23" s="11"/>
      <c r="B23" s="16"/>
      <c r="C23" s="19"/>
      <c r="D23" s="16"/>
    </row>
    <row r="24" spans="1:4" ht="15.75" customHeight="1">
      <c r="A24" s="12" t="s">
        <v>30</v>
      </c>
      <c r="B24" s="16"/>
      <c r="C24" s="19"/>
      <c r="D24" s="16"/>
    </row>
    <row r="25" spans="1:4" ht="15.75" customHeight="1">
      <c r="A25" s="11" t="s">
        <v>31</v>
      </c>
      <c r="B25" s="16">
        <v>41419</v>
      </c>
      <c r="C25" s="19"/>
      <c r="D25" s="16">
        <v>32216</v>
      </c>
    </row>
    <row r="26" spans="1:4" ht="15.75" customHeight="1">
      <c r="A26" s="11" t="s">
        <v>32</v>
      </c>
      <c r="B26" s="16">
        <v>46804</v>
      </c>
      <c r="C26" s="19"/>
      <c r="D26" s="16">
        <v>26763</v>
      </c>
    </row>
    <row r="27" spans="1:4" ht="15.75" customHeight="1">
      <c r="A27" s="11" t="s">
        <v>33</v>
      </c>
      <c r="B27" s="16">
        <v>19381</v>
      </c>
      <c r="C27" s="19"/>
      <c r="D27" s="16">
        <v>14439</v>
      </c>
    </row>
    <row r="28" spans="1:4" ht="15.75" customHeight="1">
      <c r="A28" s="11" t="s">
        <v>34</v>
      </c>
      <c r="B28" s="16">
        <v>1696</v>
      </c>
      <c r="C28" s="19"/>
      <c r="D28" s="16">
        <f>1518</f>
        <v>1518</v>
      </c>
    </row>
    <row r="29" spans="1:4" ht="15.75" customHeight="1">
      <c r="A29" s="11" t="s">
        <v>35</v>
      </c>
      <c r="B29" s="16">
        <v>8994</v>
      </c>
      <c r="C29" s="19"/>
      <c r="D29" s="16">
        <v>20893</v>
      </c>
    </row>
    <row r="30" spans="1:4" ht="15.75" customHeight="1" thickBot="1">
      <c r="A30" s="11" t="s">
        <v>36</v>
      </c>
      <c r="B30" s="17">
        <f>18341+7607</f>
        <v>25948</v>
      </c>
      <c r="C30" s="19"/>
      <c r="D30" s="17">
        <f>15262+17925</f>
        <v>33187</v>
      </c>
    </row>
    <row r="31" spans="1:4" ht="15.75" customHeight="1" thickBot="1">
      <c r="A31" s="11"/>
      <c r="B31" s="28">
        <f>SUM(B25:B30)</f>
        <v>144242</v>
      </c>
      <c r="C31" s="19"/>
      <c r="D31" s="28">
        <f>SUM(D25:D30)</f>
        <v>129016</v>
      </c>
    </row>
    <row r="32" spans="1:4" ht="15.75" customHeight="1">
      <c r="A32" s="11"/>
      <c r="B32" s="16"/>
      <c r="C32" s="19"/>
      <c r="D32" s="16"/>
    </row>
    <row r="33" spans="1:4" ht="15.75" customHeight="1">
      <c r="A33" s="12" t="s">
        <v>37</v>
      </c>
      <c r="B33" s="21">
        <f>B31+B22</f>
        <v>413746</v>
      </c>
      <c r="C33" s="19"/>
      <c r="D33" s="21">
        <f>D31+D22</f>
        <v>389219</v>
      </c>
    </row>
    <row r="34" spans="1:4" ht="15.75" customHeight="1">
      <c r="A34" s="11"/>
      <c r="B34" s="16"/>
      <c r="C34" s="19"/>
      <c r="D34" s="16"/>
    </row>
    <row r="35" spans="1:4" ht="15.75" customHeight="1">
      <c r="A35" s="11"/>
      <c r="B35" s="16"/>
      <c r="C35" s="19"/>
      <c r="D35" s="16"/>
    </row>
    <row r="36" spans="1:4" ht="15.75" customHeight="1">
      <c r="A36" s="11"/>
      <c r="B36" s="16"/>
      <c r="C36" s="19"/>
      <c r="D36" s="16"/>
    </row>
    <row r="37" spans="1:4" ht="15.75" customHeight="1">
      <c r="A37" s="11"/>
      <c r="B37" s="16"/>
      <c r="C37" s="19"/>
      <c r="D37" s="16"/>
    </row>
    <row r="38" spans="1:4" ht="15.75" customHeight="1">
      <c r="A38" s="11"/>
      <c r="B38" s="16"/>
      <c r="C38" s="19"/>
      <c r="D38" s="16"/>
    </row>
    <row r="39" spans="1:4" ht="15.75" customHeight="1">
      <c r="A39" s="11"/>
      <c r="B39" s="16"/>
      <c r="C39" s="19"/>
      <c r="D39" s="16"/>
    </row>
    <row r="40" spans="1:4" ht="15.75" customHeight="1">
      <c r="A40" s="11"/>
      <c r="B40" s="16"/>
      <c r="C40" s="19"/>
      <c r="D40" s="16"/>
    </row>
    <row r="41" spans="1:4" ht="15.75" customHeight="1">
      <c r="A41" s="11"/>
      <c r="B41" s="16"/>
      <c r="C41" s="19"/>
      <c r="D41" s="16"/>
    </row>
    <row r="42" spans="1:4" ht="15.75" customHeight="1">
      <c r="A42" s="11"/>
      <c r="B42" s="16"/>
      <c r="C42" s="19"/>
      <c r="D42" s="16"/>
    </row>
    <row r="43" spans="1:4" ht="15.75" customHeight="1">
      <c r="A43" s="11"/>
      <c r="B43" s="16"/>
      <c r="C43" s="19"/>
      <c r="D43" s="16"/>
    </row>
    <row r="44" spans="1:4" ht="15.75" customHeight="1">
      <c r="A44" s="11"/>
      <c r="B44" s="16"/>
      <c r="C44" s="19"/>
      <c r="D44" s="16"/>
    </row>
    <row r="45" spans="1:4" ht="15.75" customHeight="1">
      <c r="A45" s="11"/>
      <c r="B45" s="16"/>
      <c r="C45" s="19"/>
      <c r="D45" s="16"/>
    </row>
    <row r="46" spans="1:4" ht="15.75" customHeight="1">
      <c r="A46" s="11"/>
      <c r="B46" s="16"/>
      <c r="C46" s="19"/>
      <c r="D46" s="16"/>
    </row>
    <row r="47" spans="1:4" ht="15.75" customHeight="1">
      <c r="A47" s="11"/>
      <c r="B47" s="16"/>
      <c r="C47" s="19"/>
      <c r="D47" s="16"/>
    </row>
    <row r="48" spans="1:4" ht="15.75" customHeight="1">
      <c r="A48" s="11"/>
      <c r="B48" s="16"/>
      <c r="C48" s="19"/>
      <c r="D48" s="16"/>
    </row>
    <row r="49" spans="1:4" ht="15.75" customHeight="1">
      <c r="A49" s="11"/>
      <c r="B49" s="16"/>
      <c r="C49" s="19"/>
      <c r="D49" s="16"/>
    </row>
    <row r="50" spans="1:4" ht="15.75" customHeight="1">
      <c r="A50" s="11"/>
      <c r="B50" s="15" t="s">
        <v>19</v>
      </c>
      <c r="C50" s="12"/>
      <c r="D50" s="15" t="s">
        <v>20</v>
      </c>
    </row>
    <row r="51" spans="1:4" ht="15.75" customHeight="1">
      <c r="A51" s="11"/>
      <c r="B51" s="15" t="s">
        <v>21</v>
      </c>
      <c r="C51" s="12"/>
      <c r="D51" s="15" t="s">
        <v>21</v>
      </c>
    </row>
    <row r="52" spans="1:4" ht="15.75" customHeight="1">
      <c r="A52" s="11"/>
      <c r="B52" s="24" t="str">
        <f>B7</f>
        <v>31.12.2007</v>
      </c>
      <c r="C52" s="12"/>
      <c r="D52" s="24" t="s">
        <v>22</v>
      </c>
    </row>
    <row r="53" spans="1:4" ht="15.75" customHeight="1">
      <c r="A53" s="11"/>
      <c r="B53" s="25" t="s">
        <v>7</v>
      </c>
      <c r="C53" s="25"/>
      <c r="D53" s="25" t="s">
        <v>7</v>
      </c>
    </row>
    <row r="54" spans="1:4" ht="15.75" customHeight="1">
      <c r="A54" s="11"/>
      <c r="B54" s="25"/>
      <c r="C54" s="25"/>
      <c r="D54" s="25" t="s">
        <v>23</v>
      </c>
    </row>
    <row r="55" spans="1:4" ht="15.75" customHeight="1">
      <c r="A55" s="12" t="s">
        <v>38</v>
      </c>
      <c r="B55" s="16"/>
      <c r="C55" s="19"/>
      <c r="D55" s="16"/>
    </row>
    <row r="56" spans="1:4" ht="15.75" customHeight="1">
      <c r="A56" s="12"/>
      <c r="B56" s="16"/>
      <c r="C56" s="19"/>
      <c r="D56" s="16"/>
    </row>
    <row r="57" spans="1:4" ht="15.75" customHeight="1">
      <c r="A57" s="12" t="s">
        <v>39</v>
      </c>
      <c r="B57" s="16"/>
      <c r="C57" s="19"/>
      <c r="D57" s="16"/>
    </row>
    <row r="58" spans="1:4" ht="15.75" customHeight="1">
      <c r="A58" s="12"/>
      <c r="B58" s="16"/>
      <c r="C58" s="19"/>
      <c r="D58" s="16"/>
    </row>
    <row r="59" spans="1:4" ht="15.75" customHeight="1">
      <c r="A59" s="11" t="s">
        <v>40</v>
      </c>
      <c r="B59" s="16">
        <v>88863</v>
      </c>
      <c r="C59" s="19"/>
      <c r="D59" s="16">
        <v>88863</v>
      </c>
    </row>
    <row r="60" spans="1:4" ht="15.75" customHeight="1">
      <c r="A60" s="11" t="s">
        <v>41</v>
      </c>
      <c r="B60" s="16">
        <v>694</v>
      </c>
      <c r="C60" s="19"/>
      <c r="D60" s="16">
        <v>694</v>
      </c>
    </row>
    <row r="61" spans="1:4" ht="15.75" customHeight="1">
      <c r="A61" s="11" t="s">
        <v>42</v>
      </c>
      <c r="B61" s="16">
        <v>3839</v>
      </c>
      <c r="C61" s="19"/>
      <c r="D61" s="16">
        <v>1189</v>
      </c>
    </row>
    <row r="62" spans="1:4" ht="15.75" customHeight="1">
      <c r="A62" s="11" t="s">
        <v>43</v>
      </c>
      <c r="B62" s="16">
        <v>174331</v>
      </c>
      <c r="C62" s="19"/>
      <c r="D62" s="16">
        <v>164145</v>
      </c>
    </row>
    <row r="63" spans="1:4" ht="15.75" customHeight="1">
      <c r="A63" s="11" t="s">
        <v>44</v>
      </c>
      <c r="B63" s="16">
        <v>-1312</v>
      </c>
      <c r="C63" s="19"/>
      <c r="D63" s="16">
        <f>-2</f>
        <v>-2</v>
      </c>
    </row>
    <row r="64" spans="1:4" ht="15.75" customHeight="1">
      <c r="A64" s="11"/>
      <c r="B64" s="27">
        <f>SUM(B59:B63)</f>
        <v>266415</v>
      </c>
      <c r="C64" s="19"/>
      <c r="D64" s="27">
        <f>SUM(D59:D63)</f>
        <v>254889</v>
      </c>
    </row>
    <row r="65" spans="1:4" ht="15.75" customHeight="1">
      <c r="A65" s="11"/>
      <c r="B65" s="16"/>
      <c r="C65" s="19"/>
      <c r="D65" s="16"/>
    </row>
    <row r="66" spans="1:4" ht="15.75" customHeight="1">
      <c r="A66" s="11" t="s">
        <v>15</v>
      </c>
      <c r="B66" s="16">
        <v>11999</v>
      </c>
      <c r="C66" s="19"/>
      <c r="D66" s="16">
        <v>16128</v>
      </c>
    </row>
    <row r="67" spans="1:4" ht="15.75" customHeight="1">
      <c r="A67" s="11"/>
      <c r="B67" s="16"/>
      <c r="C67" s="19"/>
      <c r="D67" s="16"/>
    </row>
    <row r="68" spans="1:4" ht="15.75" customHeight="1">
      <c r="A68" s="12" t="s">
        <v>45</v>
      </c>
      <c r="B68" s="28">
        <f>SUM(B64:B67)</f>
        <v>278414</v>
      </c>
      <c r="C68" s="19"/>
      <c r="D68" s="28">
        <f>SUM(D64:D67)</f>
        <v>271017</v>
      </c>
    </row>
    <row r="69" spans="1:4" ht="15.75" customHeight="1">
      <c r="A69" s="11"/>
      <c r="B69" s="16"/>
      <c r="C69" s="19"/>
      <c r="D69" s="16"/>
    </row>
    <row r="70" spans="1:4" ht="15.75" customHeight="1">
      <c r="A70" s="11"/>
      <c r="B70" s="16"/>
      <c r="C70" s="19"/>
      <c r="D70" s="16"/>
    </row>
    <row r="71" spans="1:4" ht="15.75" customHeight="1">
      <c r="A71" s="12" t="s">
        <v>46</v>
      </c>
      <c r="B71" s="16"/>
      <c r="C71" s="19"/>
      <c r="D71" s="16"/>
    </row>
    <row r="72" spans="1:4" ht="15.75" customHeight="1">
      <c r="A72" s="11" t="s">
        <v>47</v>
      </c>
      <c r="B72" s="16">
        <v>52324</v>
      </c>
      <c r="C72" s="19"/>
      <c r="D72" s="16">
        <v>51242</v>
      </c>
    </row>
    <row r="73" spans="1:4" ht="15.75" customHeight="1">
      <c r="A73" s="11" t="s">
        <v>48</v>
      </c>
      <c r="B73" s="16">
        <v>15090</v>
      </c>
      <c r="C73" s="19"/>
      <c r="D73" s="16">
        <f>15090</f>
        <v>15090</v>
      </c>
    </row>
    <row r="74" spans="1:4" ht="15.75" customHeight="1">
      <c r="A74" s="11"/>
      <c r="B74" s="28">
        <f>SUM(B72:B73)</f>
        <v>67414</v>
      </c>
      <c r="C74" s="19"/>
      <c r="D74" s="28">
        <f>SUM(D72:D73)</f>
        <v>66332</v>
      </c>
    </row>
    <row r="75" spans="1:4" ht="15.75" customHeight="1">
      <c r="A75" s="11"/>
      <c r="B75" s="16"/>
      <c r="C75" s="19"/>
      <c r="D75" s="16"/>
    </row>
    <row r="76" spans="1:4" ht="15.75" customHeight="1">
      <c r="A76" s="12" t="s">
        <v>49</v>
      </c>
      <c r="B76" s="16"/>
      <c r="C76" s="19"/>
      <c r="D76" s="16"/>
    </row>
    <row r="77" spans="1:4" ht="15.75" customHeight="1">
      <c r="A77" s="11" t="s">
        <v>50</v>
      </c>
      <c r="B77" s="16">
        <v>22774</v>
      </c>
      <c r="C77" s="19"/>
      <c r="D77" s="16">
        <v>10819</v>
      </c>
    </row>
    <row r="78" spans="1:4" ht="15.75" customHeight="1">
      <c r="A78" s="11" t="s">
        <v>51</v>
      </c>
      <c r="B78" s="16">
        <v>44378</v>
      </c>
      <c r="C78" s="19"/>
      <c r="D78" s="16">
        <f>41051-4</f>
        <v>41047</v>
      </c>
    </row>
    <row r="79" spans="1:4" ht="15.75" customHeight="1" thickBot="1">
      <c r="A79" s="11" t="s">
        <v>47</v>
      </c>
      <c r="B79" s="16">
        <v>766</v>
      </c>
      <c r="C79" s="19"/>
      <c r="D79" s="16">
        <v>4</v>
      </c>
    </row>
    <row r="80" spans="1:4" ht="15.75" customHeight="1" thickBot="1">
      <c r="A80" s="11"/>
      <c r="B80" s="28">
        <f>SUM(B77:B79)</f>
        <v>67918</v>
      </c>
      <c r="C80" s="19"/>
      <c r="D80" s="28">
        <f>SUM(D77:D79)</f>
        <v>51870</v>
      </c>
    </row>
    <row r="81" spans="1:4" ht="15.75" customHeight="1">
      <c r="A81" s="11" t="s">
        <v>52</v>
      </c>
      <c r="B81" s="17">
        <f>B80+B74</f>
        <v>135332</v>
      </c>
      <c r="C81" s="19"/>
      <c r="D81" s="17">
        <f>D80+D74</f>
        <v>118202</v>
      </c>
    </row>
    <row r="82" spans="1:4" ht="15.75" customHeight="1">
      <c r="A82" s="11"/>
      <c r="B82" s="16"/>
      <c r="C82" s="19"/>
      <c r="D82" s="16"/>
    </row>
    <row r="83" spans="1:4" ht="15.75" customHeight="1">
      <c r="A83" s="11" t="s">
        <v>53</v>
      </c>
      <c r="B83" s="21">
        <f>B81+B68</f>
        <v>413746</v>
      </c>
      <c r="C83" s="19"/>
      <c r="D83" s="21">
        <f>D81+D68</f>
        <v>389219</v>
      </c>
    </row>
    <row r="84" spans="1:4" ht="15.75" customHeight="1">
      <c r="A84" s="11"/>
      <c r="B84" s="16"/>
      <c r="C84" s="19"/>
      <c r="D84" s="16"/>
    </row>
    <row r="85" spans="1:4" ht="15.75" customHeight="1">
      <c r="A85" s="11"/>
      <c r="B85" s="16"/>
      <c r="C85" s="19"/>
      <c r="D85" s="16"/>
    </row>
    <row r="86" spans="1:4" ht="15.75" customHeight="1">
      <c r="A86" s="11" t="s">
        <v>103</v>
      </c>
      <c r="B86" s="16"/>
      <c r="C86" s="19"/>
      <c r="D86" s="16"/>
    </row>
    <row r="87" spans="1:4" ht="15.75" customHeight="1" thickBot="1">
      <c r="A87" s="11" t="s">
        <v>104</v>
      </c>
      <c r="B87" s="52">
        <f>((B33-B81)-B66)/B59</f>
        <v>2.9980419297120284</v>
      </c>
      <c r="C87" s="53"/>
      <c r="D87" s="52">
        <f>((D33-D81)-D66)/D59</f>
        <v>2.868336653050201</v>
      </c>
    </row>
    <row r="88" spans="1:4" ht="15.75" customHeight="1" thickTop="1">
      <c r="A88" s="11"/>
      <c r="B88" s="30"/>
      <c r="C88" s="30"/>
      <c r="D88" s="31"/>
    </row>
    <row r="89" spans="1:4" ht="15.75" customHeight="1">
      <c r="A89" s="11" t="s">
        <v>54</v>
      </c>
      <c r="B89" s="11"/>
      <c r="C89" s="11"/>
      <c r="D89" s="11"/>
    </row>
    <row r="90" spans="1:4" ht="15.75" customHeight="1">
      <c r="A90" s="11" t="s">
        <v>55</v>
      </c>
      <c r="B90" s="11"/>
      <c r="C90" s="11"/>
      <c r="D90" s="11"/>
    </row>
    <row r="91" spans="1:4" ht="15.75" customHeight="1">
      <c r="A91" s="32"/>
      <c r="B91" s="32"/>
      <c r="C91" s="32"/>
      <c r="D91" s="32"/>
    </row>
    <row r="92" spans="2:4" ht="12.75">
      <c r="B92" s="7"/>
      <c r="D92" s="7"/>
    </row>
  </sheetData>
  <sheetProtection/>
  <mergeCells count="2">
    <mergeCell ref="A1:D1"/>
    <mergeCell ref="A2:D2"/>
  </mergeCells>
  <printOptions horizontalCentered="1"/>
  <pageMargins left="0.6" right="0.3" top="0.5" bottom="0.3" header="0.511805555555556" footer="0.511805555555556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5.7109375" style="1" customWidth="1"/>
    <col min="2" max="2" width="15.7109375" style="1" customWidth="1"/>
    <col min="3" max="3" width="2.7109375" style="1" customWidth="1"/>
    <col min="4" max="4" width="15.7109375" style="1" customWidth="1"/>
    <col min="5" max="16384" width="11.421875" style="1" customWidth="1"/>
  </cols>
  <sheetData>
    <row r="1" spans="1:4" ht="16.5" customHeight="1">
      <c r="A1" s="59" t="s">
        <v>0</v>
      </c>
      <c r="B1" s="59"/>
      <c r="C1" s="59"/>
      <c r="D1" s="59"/>
    </row>
    <row r="2" spans="1:4" ht="16.5" customHeight="1">
      <c r="A2" s="59" t="s">
        <v>56</v>
      </c>
      <c r="B2" s="59"/>
      <c r="C2" s="59"/>
      <c r="D2" s="59"/>
    </row>
    <row r="3" spans="1:4" ht="16.5" customHeight="1">
      <c r="A3" s="10"/>
      <c r="B3" s="10"/>
      <c r="C3" s="10"/>
      <c r="D3" s="11"/>
    </row>
    <row r="4" spans="1:4" ht="16.5" customHeight="1">
      <c r="A4" s="10"/>
      <c r="B4" s="10"/>
      <c r="C4" s="10"/>
      <c r="D4" s="11"/>
    </row>
    <row r="5" spans="1:4" ht="16.5" customHeight="1">
      <c r="A5" s="12"/>
      <c r="B5" s="9" t="s">
        <v>136</v>
      </c>
      <c r="C5" s="12"/>
      <c r="D5" s="9" t="s">
        <v>136</v>
      </c>
    </row>
    <row r="6" spans="1:4" ht="16.5" customHeight="1">
      <c r="A6" s="12"/>
      <c r="B6" s="9" t="s">
        <v>118</v>
      </c>
      <c r="C6" s="12"/>
      <c r="D6" s="9" t="s">
        <v>118</v>
      </c>
    </row>
    <row r="7" spans="1:4" ht="16.5" customHeight="1">
      <c r="A7" s="13"/>
      <c r="B7" s="9" t="s">
        <v>128</v>
      </c>
      <c r="C7" s="13"/>
      <c r="D7" s="9" t="s">
        <v>22</v>
      </c>
    </row>
    <row r="8" spans="1:4" ht="16.5" customHeight="1">
      <c r="A8" s="11"/>
      <c r="B8" s="14" t="s">
        <v>7</v>
      </c>
      <c r="C8" s="11"/>
      <c r="D8" s="14" t="s">
        <v>7</v>
      </c>
    </row>
    <row r="9" spans="1:4" ht="16.5" customHeight="1">
      <c r="A9" s="12" t="s">
        <v>57</v>
      </c>
      <c r="B9" s="15"/>
      <c r="C9" s="12"/>
      <c r="D9" s="15"/>
    </row>
    <row r="10" spans="1:4" ht="16.5" customHeight="1">
      <c r="A10" s="12"/>
      <c r="B10" s="15"/>
      <c r="C10" s="12"/>
      <c r="D10" s="15"/>
    </row>
    <row r="11" spans="1:4" ht="16.5" customHeight="1">
      <c r="A11" s="11" t="s">
        <v>58</v>
      </c>
      <c r="B11" s="16">
        <v>190481</v>
      </c>
      <c r="C11" s="11"/>
      <c r="D11" s="16">
        <v>201683</v>
      </c>
    </row>
    <row r="12" spans="1:4" ht="16.5" customHeight="1">
      <c r="A12" s="11" t="s">
        <v>59</v>
      </c>
      <c r="B12" s="16">
        <v>-187243</v>
      </c>
      <c r="C12" s="11"/>
      <c r="D12" s="16">
        <v>-224812</v>
      </c>
    </row>
    <row r="13" spans="1:4" ht="16.5" customHeight="1" thickBot="1">
      <c r="A13" s="11"/>
      <c r="B13" s="17"/>
      <c r="C13" s="11"/>
      <c r="D13" s="17"/>
    </row>
    <row r="14" spans="1:4" ht="16.5" customHeight="1">
      <c r="A14" s="11" t="s">
        <v>122</v>
      </c>
      <c r="B14" s="16">
        <f>SUM(B11:B13)</f>
        <v>3238</v>
      </c>
      <c r="C14" s="11"/>
      <c r="D14" s="16">
        <f>SUM(D11:D12)</f>
        <v>-23129</v>
      </c>
    </row>
    <row r="15" spans="1:4" ht="16.5" customHeight="1">
      <c r="A15" s="11"/>
      <c r="B15" s="16"/>
      <c r="C15" s="11"/>
      <c r="D15" s="16"/>
    </row>
    <row r="16" spans="1:4" ht="16.5" customHeight="1">
      <c r="A16" s="11" t="s">
        <v>60</v>
      </c>
      <c r="B16" s="16">
        <v>-4372</v>
      </c>
      <c r="C16" s="11"/>
      <c r="D16" s="16">
        <v>-9929</v>
      </c>
    </row>
    <row r="17" spans="1:4" ht="16.5" customHeight="1" thickBot="1">
      <c r="A17" s="11"/>
      <c r="B17" s="17"/>
      <c r="C17" s="11"/>
      <c r="D17" s="17"/>
    </row>
    <row r="18" spans="1:4" ht="16.5" customHeight="1" thickBot="1">
      <c r="A18" s="11" t="s">
        <v>124</v>
      </c>
      <c r="B18" s="17">
        <f>SUM(B14:B16)</f>
        <v>-1134</v>
      </c>
      <c r="C18" s="11"/>
      <c r="D18" s="17">
        <f>SUM(D14:D16)</f>
        <v>-33058</v>
      </c>
    </row>
    <row r="19" spans="1:4" ht="16.5" customHeight="1">
      <c r="A19" s="11"/>
      <c r="B19" s="19"/>
      <c r="C19" s="11"/>
      <c r="D19" s="19"/>
    </row>
    <row r="20" spans="1:4" ht="16.5" customHeight="1">
      <c r="A20" s="12" t="s">
        <v>61</v>
      </c>
      <c r="B20" s="20"/>
      <c r="C20" s="12"/>
      <c r="D20" s="20"/>
    </row>
    <row r="21" spans="1:4" ht="16.5" customHeight="1">
      <c r="A21" s="12"/>
      <c r="B21" s="20"/>
      <c r="C21" s="12"/>
      <c r="D21" s="20"/>
    </row>
    <row r="22" spans="1:4" ht="16.5" customHeight="1">
      <c r="A22" s="11" t="s">
        <v>62</v>
      </c>
      <c r="B22" s="16">
        <v>-9250</v>
      </c>
      <c r="C22" s="11"/>
      <c r="D22" s="16">
        <f>-29354+2197</f>
        <v>-27157</v>
      </c>
    </row>
    <row r="23" spans="1:4" ht="16.5" customHeight="1">
      <c r="A23" s="11" t="s">
        <v>132</v>
      </c>
      <c r="B23" s="16">
        <v>-6760</v>
      </c>
      <c r="C23" s="11"/>
      <c r="D23" s="16">
        <v>-2197</v>
      </c>
    </row>
    <row r="24" spans="1:4" ht="16.5" customHeight="1">
      <c r="A24" s="11" t="s">
        <v>117</v>
      </c>
      <c r="B24" s="16">
        <v>0</v>
      </c>
      <c r="C24" s="11"/>
      <c r="D24" s="16">
        <v>-19815</v>
      </c>
    </row>
    <row r="25" spans="1:4" ht="16.5" customHeight="1">
      <c r="A25" s="11" t="s">
        <v>35</v>
      </c>
      <c r="B25" s="16">
        <v>11694</v>
      </c>
      <c r="C25" s="11"/>
      <c r="D25" s="16">
        <v>16025</v>
      </c>
    </row>
    <row r="26" spans="1:4" ht="16.5" customHeight="1">
      <c r="A26" s="11" t="s">
        <v>144</v>
      </c>
      <c r="B26" s="16">
        <v>-1310</v>
      </c>
      <c r="C26" s="11"/>
      <c r="D26" s="16">
        <v>-2</v>
      </c>
    </row>
    <row r="27" spans="1:4" ht="16.5" customHeight="1">
      <c r="A27" s="11" t="s">
        <v>63</v>
      </c>
      <c r="B27" s="16">
        <v>124</v>
      </c>
      <c r="C27" s="11"/>
      <c r="D27" s="16">
        <v>584</v>
      </c>
    </row>
    <row r="28" spans="1:4" ht="16.5" customHeight="1">
      <c r="A28" s="11" t="s">
        <v>64</v>
      </c>
      <c r="B28" s="16">
        <v>235</v>
      </c>
      <c r="C28" s="11"/>
      <c r="D28" s="16">
        <v>250</v>
      </c>
    </row>
    <row r="29" spans="1:4" ht="16.5" customHeight="1" thickBot="1">
      <c r="A29" s="11" t="s">
        <v>65</v>
      </c>
      <c r="B29" s="17">
        <v>707</v>
      </c>
      <c r="C29" s="11"/>
      <c r="D29" s="17">
        <v>1236</v>
      </c>
    </row>
    <row r="30" spans="1:4" ht="16.5" customHeight="1" thickBot="1">
      <c r="A30" s="11" t="s">
        <v>142</v>
      </c>
      <c r="B30" s="17">
        <f>SUM(B20:B29)</f>
        <v>-4560</v>
      </c>
      <c r="C30" s="11"/>
      <c r="D30" s="17">
        <f>SUM(D20:D29)</f>
        <v>-31076</v>
      </c>
    </row>
    <row r="31" spans="1:4" ht="16.5" customHeight="1">
      <c r="A31" s="11"/>
      <c r="B31" s="19"/>
      <c r="C31" s="11"/>
      <c r="D31" s="19"/>
    </row>
    <row r="32" spans="1:4" ht="16.5" customHeight="1">
      <c r="A32" s="12" t="s">
        <v>66</v>
      </c>
      <c r="B32" s="20"/>
      <c r="C32" s="12"/>
      <c r="D32" s="20"/>
    </row>
    <row r="33" spans="1:4" ht="16.5" customHeight="1">
      <c r="A33" s="12"/>
      <c r="B33" s="20"/>
      <c r="C33" s="12"/>
      <c r="D33" s="20"/>
    </row>
    <row r="34" spans="1:4" ht="16.5" customHeight="1">
      <c r="A34" s="11" t="s">
        <v>67</v>
      </c>
      <c r="B34" s="16">
        <v>1844</v>
      </c>
      <c r="C34" s="12"/>
      <c r="D34" s="19">
        <v>51235</v>
      </c>
    </row>
    <row r="35" spans="1:4" ht="16.5" customHeight="1" thickBot="1">
      <c r="A35" s="11" t="s">
        <v>68</v>
      </c>
      <c r="B35" s="17">
        <v>-3389</v>
      </c>
      <c r="C35" s="11"/>
      <c r="D35" s="17">
        <v>-7145</v>
      </c>
    </row>
    <row r="36" spans="1:4" ht="16.5" customHeight="1" thickBot="1">
      <c r="A36" s="11" t="s">
        <v>143</v>
      </c>
      <c r="B36" s="17">
        <f>SUM(B34:B35)</f>
        <v>-1545</v>
      </c>
      <c r="C36" s="11"/>
      <c r="D36" s="17">
        <f>SUM(D34:D35)</f>
        <v>44090</v>
      </c>
    </row>
    <row r="37" spans="1:4" ht="16.5" customHeight="1">
      <c r="A37" s="11"/>
      <c r="B37" s="19"/>
      <c r="C37" s="11"/>
      <c r="D37" s="19"/>
    </row>
    <row r="38" spans="1:4" ht="16.5" customHeight="1">
      <c r="A38" s="11" t="s">
        <v>69</v>
      </c>
      <c r="B38" s="16">
        <f>B18+B30+B36</f>
        <v>-7239</v>
      </c>
      <c r="C38" s="11"/>
      <c r="D38" s="16">
        <f>D18+D30+D36</f>
        <v>-20044</v>
      </c>
    </row>
    <row r="39" spans="1:4" ht="16.5" customHeight="1">
      <c r="A39" s="11"/>
      <c r="B39" s="16"/>
      <c r="C39" s="11"/>
      <c r="D39" s="16"/>
    </row>
    <row r="40" spans="1:4" ht="16.5" customHeight="1" thickBot="1">
      <c r="A40" s="11" t="s">
        <v>70</v>
      </c>
      <c r="B40" s="17">
        <v>33187</v>
      </c>
      <c r="C40" s="11"/>
      <c r="D40" s="17">
        <v>53231</v>
      </c>
    </row>
    <row r="41" spans="1:4" ht="16.5" customHeight="1" thickBot="1">
      <c r="A41" s="11" t="s">
        <v>141</v>
      </c>
      <c r="B41" s="21">
        <f>SUM(B38:B40)</f>
        <v>25948</v>
      </c>
      <c r="C41" s="11"/>
      <c r="D41" s="21">
        <f>SUM(D38:D40)</f>
        <v>33187</v>
      </c>
    </row>
    <row r="42" spans="1:4" ht="16.5" customHeight="1" thickTop="1">
      <c r="A42" s="11"/>
      <c r="B42" s="11"/>
      <c r="C42" s="11"/>
      <c r="D42" s="16"/>
    </row>
    <row r="43" spans="1:4" ht="16.5" customHeight="1">
      <c r="A43" s="11"/>
      <c r="B43" s="11"/>
      <c r="C43" s="11"/>
      <c r="D43" s="16"/>
    </row>
    <row r="44" spans="1:4" ht="16.5" customHeight="1">
      <c r="A44" s="11" t="s">
        <v>101</v>
      </c>
      <c r="B44" s="11"/>
      <c r="C44" s="11"/>
      <c r="D44" s="16"/>
    </row>
    <row r="45" spans="1:4" ht="16.5" customHeight="1">
      <c r="A45" s="11" t="s">
        <v>145</v>
      </c>
      <c r="B45" s="11"/>
      <c r="C45" s="11"/>
      <c r="D45" s="19"/>
    </row>
    <row r="46" spans="1:4" ht="16.5" customHeight="1">
      <c r="A46" s="11" t="s">
        <v>146</v>
      </c>
      <c r="B46" s="11"/>
      <c r="C46" s="11"/>
      <c r="D46" s="19"/>
    </row>
    <row r="47" spans="1:4" ht="16.5" customHeight="1">
      <c r="A47" s="11" t="s">
        <v>71</v>
      </c>
      <c r="B47" s="11"/>
      <c r="C47" s="11"/>
      <c r="D47" s="16"/>
    </row>
    <row r="48" spans="1:4" ht="16.5" customHeight="1" thickBot="1">
      <c r="A48" s="11" t="s">
        <v>147</v>
      </c>
      <c r="B48" s="22">
        <v>25948</v>
      </c>
      <c r="C48" s="11"/>
      <c r="D48" s="22">
        <v>33187</v>
      </c>
    </row>
    <row r="49" spans="1:4" ht="16.5" customHeight="1">
      <c r="A49" s="11"/>
      <c r="B49" s="11"/>
      <c r="C49" s="11"/>
      <c r="D49" s="16"/>
    </row>
    <row r="50" spans="1:4" ht="16.5" customHeight="1">
      <c r="A50" s="11" t="s">
        <v>102</v>
      </c>
      <c r="B50" s="11"/>
      <c r="C50" s="11"/>
      <c r="D50" s="19"/>
    </row>
    <row r="51" spans="1:4" ht="16.5" customHeight="1">
      <c r="A51" s="11" t="s">
        <v>55</v>
      </c>
      <c r="B51" s="11"/>
      <c r="C51" s="11"/>
      <c r="D51" s="19"/>
    </row>
  </sheetData>
  <sheetProtection/>
  <mergeCells count="2">
    <mergeCell ref="A1:D1"/>
    <mergeCell ref="A2:D2"/>
  </mergeCells>
  <printOptions horizontalCentered="1"/>
  <pageMargins left="0.6" right="0.2" top="0.3" bottom="0.2" header="0.511805555555556" footer="0.51180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selection activeCell="A1" sqref="A1:R1"/>
    </sheetView>
  </sheetViews>
  <sheetFormatPr defaultColWidth="11.421875" defaultRowHeight="12.75"/>
  <cols>
    <col min="1" max="1" width="36.7109375" style="8" customWidth="1"/>
    <col min="2" max="2" width="8.7109375" style="8" customWidth="1"/>
    <col min="3" max="3" width="0.9921875" style="8" customWidth="1"/>
    <col min="4" max="4" width="8.7109375" style="8" customWidth="1"/>
    <col min="5" max="5" width="0.9921875" style="8" customWidth="1"/>
    <col min="6" max="6" width="8.7109375" style="8" customWidth="1"/>
    <col min="7" max="7" width="0.9921875" style="8" customWidth="1"/>
    <col min="8" max="8" width="8.7109375" style="8" customWidth="1"/>
    <col min="9" max="9" width="0.9921875" style="8" customWidth="1"/>
    <col min="10" max="10" width="8.7109375" style="8" customWidth="1"/>
    <col min="11" max="11" width="0.9921875" style="8" customWidth="1"/>
    <col min="12" max="12" width="8.7109375" style="8" customWidth="1"/>
    <col min="13" max="13" width="0.9921875" style="8" customWidth="1"/>
    <col min="14" max="14" width="8.7109375" style="8" customWidth="1"/>
    <col min="15" max="15" width="0.9921875" style="8" customWidth="1"/>
    <col min="16" max="16" width="8.7109375" style="8" customWidth="1"/>
    <col min="17" max="17" width="0.9921875" style="8" customWidth="1"/>
    <col min="18" max="18" width="8.7109375" style="8" customWidth="1"/>
    <col min="19" max="16384" width="11.421875" style="8" customWidth="1"/>
  </cols>
  <sheetData>
    <row r="1" spans="1:18" ht="16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6.5" customHeight="1">
      <c r="A2" s="60" t="s">
        <v>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</row>
    <row r="4" spans="1:18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0" t="s">
        <v>73</v>
      </c>
      <c r="Q4" s="39"/>
      <c r="R4" s="40" t="s">
        <v>74</v>
      </c>
    </row>
    <row r="5" spans="1:18" ht="12.75" customHeight="1">
      <c r="A5" s="38"/>
      <c r="B5" s="61" t="s">
        <v>75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38"/>
      <c r="P5" s="40" t="s">
        <v>76</v>
      </c>
      <c r="Q5" s="39"/>
      <c r="R5" s="41" t="s">
        <v>77</v>
      </c>
    </row>
    <row r="6" spans="1:18" ht="12.75" customHeight="1">
      <c r="A6" s="38"/>
      <c r="B6" s="40" t="s">
        <v>78</v>
      </c>
      <c r="C6" s="40"/>
      <c r="D6" s="40" t="s">
        <v>79</v>
      </c>
      <c r="E6" s="40"/>
      <c r="F6" s="40" t="s">
        <v>80</v>
      </c>
      <c r="G6" s="40"/>
      <c r="H6" s="40" t="s">
        <v>81</v>
      </c>
      <c r="I6" s="40"/>
      <c r="J6" s="40" t="s">
        <v>82</v>
      </c>
      <c r="K6" s="40"/>
      <c r="L6" s="40" t="s">
        <v>83</v>
      </c>
      <c r="M6" s="40"/>
      <c r="N6" s="40"/>
      <c r="O6" s="40"/>
      <c r="P6" s="40"/>
      <c r="Q6" s="39"/>
      <c r="R6" s="32"/>
    </row>
    <row r="7" spans="1:18" ht="12.75" customHeight="1">
      <c r="A7" s="38"/>
      <c r="B7" s="40" t="s">
        <v>84</v>
      </c>
      <c r="C7" s="40"/>
      <c r="D7" s="40" t="s">
        <v>85</v>
      </c>
      <c r="E7" s="40"/>
      <c r="F7" s="40" t="s">
        <v>86</v>
      </c>
      <c r="G7" s="40"/>
      <c r="H7" s="40" t="s">
        <v>87</v>
      </c>
      <c r="I7" s="40"/>
      <c r="J7" s="40" t="s">
        <v>88</v>
      </c>
      <c r="K7" s="40"/>
      <c r="L7" s="40" t="s">
        <v>89</v>
      </c>
      <c r="M7" s="40"/>
      <c r="N7" s="40" t="s">
        <v>74</v>
      </c>
      <c r="O7" s="40"/>
      <c r="P7" s="40"/>
      <c r="Q7" s="39"/>
      <c r="R7" s="32"/>
    </row>
    <row r="8" spans="1:18" ht="12.75" customHeight="1">
      <c r="A8" s="38"/>
      <c r="B8" s="42" t="s">
        <v>7</v>
      </c>
      <c r="C8" s="42"/>
      <c r="D8" s="42" t="s">
        <v>7</v>
      </c>
      <c r="E8" s="42"/>
      <c r="F8" s="42" t="s">
        <v>7</v>
      </c>
      <c r="G8" s="42"/>
      <c r="H8" s="42" t="s">
        <v>7</v>
      </c>
      <c r="I8" s="42"/>
      <c r="J8" s="42" t="s">
        <v>7</v>
      </c>
      <c r="K8" s="42"/>
      <c r="L8" s="42" t="s">
        <v>7</v>
      </c>
      <c r="M8" s="42"/>
      <c r="N8" s="42" t="s">
        <v>7</v>
      </c>
      <c r="O8" s="42"/>
      <c r="P8" s="42" t="s">
        <v>7</v>
      </c>
      <c r="Q8" s="39"/>
      <c r="R8" s="42" t="s">
        <v>7</v>
      </c>
    </row>
    <row r="9" spans="1:18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39"/>
    </row>
    <row r="10" spans="1:18" ht="12.75" customHeight="1">
      <c r="A10" s="43" t="s">
        <v>135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9"/>
    </row>
    <row r="11" spans="1:18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9"/>
    </row>
    <row r="12" spans="1:18" ht="12.75" customHeight="1">
      <c r="A12" s="38" t="s">
        <v>90</v>
      </c>
      <c r="B12" s="44">
        <v>88863</v>
      </c>
      <c r="C12" s="44"/>
      <c r="D12" s="44">
        <v>694</v>
      </c>
      <c r="E12" s="44"/>
      <c r="F12" s="44">
        <v>124</v>
      </c>
      <c r="G12" s="44"/>
      <c r="H12" s="44">
        <v>0</v>
      </c>
      <c r="I12" s="44"/>
      <c r="J12" s="44">
        <v>165210</v>
      </c>
      <c r="K12" s="44"/>
      <c r="L12" s="44">
        <f>-2</f>
        <v>-2</v>
      </c>
      <c r="M12" s="44"/>
      <c r="N12" s="44">
        <f>SUM(B12+D12+F12+H12+J12+L12)</f>
        <v>254889</v>
      </c>
      <c r="O12" s="44"/>
      <c r="P12" s="44">
        <v>16128</v>
      </c>
      <c r="Q12" s="45"/>
      <c r="R12" s="45">
        <f>SUM(N12+P12)</f>
        <v>271017</v>
      </c>
    </row>
    <row r="13" spans="1:18" ht="12.75" customHeight="1">
      <c r="A13" s="3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5"/>
    </row>
    <row r="14" spans="1:18" ht="12.75" customHeight="1">
      <c r="A14" s="39" t="s">
        <v>149</v>
      </c>
      <c r="B14" s="44">
        <v>0</v>
      </c>
      <c r="C14" s="44"/>
      <c r="D14" s="44">
        <v>0</v>
      </c>
      <c r="E14" s="44"/>
      <c r="F14" s="44">
        <v>1065</v>
      </c>
      <c r="G14" s="44"/>
      <c r="H14" s="44">
        <v>0</v>
      </c>
      <c r="I14" s="44"/>
      <c r="J14" s="44">
        <v>-1065</v>
      </c>
      <c r="K14" s="44"/>
      <c r="L14" s="44">
        <v>0</v>
      </c>
      <c r="M14" s="44"/>
      <c r="N14" s="44">
        <f>SUM(B14+D14+F14+H14+J14+L14)</f>
        <v>0</v>
      </c>
      <c r="O14" s="44"/>
      <c r="P14" s="44">
        <v>0</v>
      </c>
      <c r="Q14" s="45"/>
      <c r="R14" s="45">
        <f>SUM(N14+P14)</f>
        <v>0</v>
      </c>
    </row>
    <row r="15" spans="1:18" ht="12.75" customHeight="1" thickBot="1">
      <c r="A15" s="39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5"/>
    </row>
    <row r="16" spans="1:18" ht="12.75" customHeight="1">
      <c r="A16" s="39" t="s">
        <v>151</v>
      </c>
      <c r="B16" s="49">
        <f>SUM(B11:B15)</f>
        <v>88863</v>
      </c>
      <c r="C16" s="44"/>
      <c r="D16" s="49">
        <f>SUM(D11:D15)</f>
        <v>694</v>
      </c>
      <c r="E16" s="44"/>
      <c r="F16" s="49">
        <f>SUM(F11:F15)</f>
        <v>1189</v>
      </c>
      <c r="G16" s="44"/>
      <c r="H16" s="49">
        <f>SUM(H11:H15)</f>
        <v>0</v>
      </c>
      <c r="I16" s="44"/>
      <c r="J16" s="49">
        <f>SUM(J11:J15)</f>
        <v>164145</v>
      </c>
      <c r="K16" s="44"/>
      <c r="L16" s="49">
        <f>SUM(L11:L15)</f>
        <v>-2</v>
      </c>
      <c r="M16" s="44"/>
      <c r="N16" s="49">
        <f>SUM(N11:N15)</f>
        <v>254889</v>
      </c>
      <c r="O16" s="44"/>
      <c r="P16" s="49">
        <f>SUM(P11:P15)</f>
        <v>16128</v>
      </c>
      <c r="Q16" s="39"/>
      <c r="R16" s="49">
        <f>SUM(R11:R15)</f>
        <v>271017</v>
      </c>
    </row>
    <row r="17" spans="1:18" ht="12.75" customHeight="1">
      <c r="A17" s="3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5"/>
    </row>
    <row r="18" spans="1:18" ht="12.75" customHeight="1">
      <c r="A18" s="38" t="s">
        <v>91</v>
      </c>
      <c r="B18" s="44">
        <v>0</v>
      </c>
      <c r="C18" s="44"/>
      <c r="D18" s="44">
        <v>0</v>
      </c>
      <c r="E18" s="44"/>
      <c r="F18" s="44">
        <v>0</v>
      </c>
      <c r="G18" s="44"/>
      <c r="H18" s="44">
        <v>0</v>
      </c>
      <c r="I18" s="44"/>
      <c r="J18" s="44">
        <v>0</v>
      </c>
      <c r="K18" s="44"/>
      <c r="L18" s="44">
        <f>-1312--2</f>
        <v>-1310</v>
      </c>
      <c r="M18" s="44"/>
      <c r="N18" s="44">
        <f>SUM(B18+D18+F18+H18+J18+L18)</f>
        <v>-1310</v>
      </c>
      <c r="O18" s="44"/>
      <c r="P18" s="44">
        <v>0</v>
      </c>
      <c r="Q18" s="45"/>
      <c r="R18" s="45">
        <f>SUM(N18+P18)</f>
        <v>-1310</v>
      </c>
    </row>
    <row r="19" spans="1:18" ht="12.75" customHeight="1">
      <c r="A19" s="3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5"/>
    </row>
    <row r="20" spans="1:18" ht="12.75" customHeight="1">
      <c r="A20" s="38" t="s">
        <v>92</v>
      </c>
      <c r="B20" s="46">
        <v>0</v>
      </c>
      <c r="C20" s="44"/>
      <c r="D20" s="46">
        <v>0</v>
      </c>
      <c r="E20" s="44"/>
      <c r="F20" s="46">
        <f>2438-124</f>
        <v>2314</v>
      </c>
      <c r="G20" s="44"/>
      <c r="H20" s="46">
        <v>0</v>
      </c>
      <c r="I20" s="47"/>
      <c r="J20" s="46">
        <v>0</v>
      </c>
      <c r="K20" s="44"/>
      <c r="L20" s="46">
        <v>0</v>
      </c>
      <c r="M20" s="44"/>
      <c r="N20" s="44">
        <f>SUM(B20+D20+F20+H20+J20)</f>
        <v>2314</v>
      </c>
      <c r="O20" s="47"/>
      <c r="P20" s="44">
        <v>0</v>
      </c>
      <c r="Q20" s="45"/>
      <c r="R20" s="45">
        <f>SUM(N20+P20)</f>
        <v>2314</v>
      </c>
    </row>
    <row r="21" spans="1:18" ht="12.75" customHeight="1">
      <c r="A21" s="38"/>
      <c r="B21" s="46"/>
      <c r="C21" s="44"/>
      <c r="D21" s="46"/>
      <c r="E21" s="44"/>
      <c r="F21" s="46"/>
      <c r="G21" s="44"/>
      <c r="H21" s="46"/>
      <c r="I21" s="47"/>
      <c r="J21" s="46"/>
      <c r="K21" s="44"/>
      <c r="L21" s="46"/>
      <c r="M21" s="44"/>
      <c r="N21" s="44"/>
      <c r="O21" s="47"/>
      <c r="P21" s="44"/>
      <c r="Q21" s="45"/>
      <c r="R21" s="45"/>
    </row>
    <row r="22" spans="1:18" ht="12.75" customHeight="1">
      <c r="A22" s="38" t="s">
        <v>93</v>
      </c>
      <c r="B22" s="46">
        <v>0</v>
      </c>
      <c r="C22" s="44"/>
      <c r="D22" s="46">
        <v>0</v>
      </c>
      <c r="E22" s="44"/>
      <c r="F22" s="46">
        <v>0</v>
      </c>
      <c r="G22" s="44"/>
      <c r="H22" s="46">
        <v>0</v>
      </c>
      <c r="I22" s="47"/>
      <c r="J22" s="46">
        <v>13424</v>
      </c>
      <c r="K22" s="44"/>
      <c r="L22" s="46">
        <v>0</v>
      </c>
      <c r="M22" s="44"/>
      <c r="N22" s="44">
        <f>SUM(B22+D22+F22+H22+J22)</f>
        <v>13424</v>
      </c>
      <c r="O22" s="44"/>
      <c r="P22" s="44">
        <f>'INCOME STMT'!F38</f>
        <v>-2391</v>
      </c>
      <c r="Q22" s="45"/>
      <c r="R22" s="45">
        <f>SUM(N22+P22)</f>
        <v>11033</v>
      </c>
    </row>
    <row r="23" spans="1:18" ht="12.75" customHeight="1">
      <c r="A23" s="38"/>
      <c r="B23" s="46"/>
      <c r="C23" s="44"/>
      <c r="D23" s="46"/>
      <c r="E23" s="44"/>
      <c r="F23" s="46"/>
      <c r="G23" s="44"/>
      <c r="H23" s="46"/>
      <c r="I23" s="47"/>
      <c r="J23" s="46"/>
      <c r="K23" s="44"/>
      <c r="L23" s="46"/>
      <c r="M23" s="44"/>
      <c r="N23" s="44"/>
      <c r="O23" s="44"/>
      <c r="P23" s="44"/>
      <c r="Q23" s="45"/>
      <c r="R23" s="45"/>
    </row>
    <row r="24" spans="1:18" ht="12.75" customHeight="1">
      <c r="A24" s="38" t="s">
        <v>152</v>
      </c>
      <c r="B24" s="46">
        <v>0</v>
      </c>
      <c r="C24" s="44"/>
      <c r="D24" s="46">
        <v>0</v>
      </c>
      <c r="E24" s="44"/>
      <c r="F24" s="46">
        <v>336</v>
      </c>
      <c r="G24" s="44"/>
      <c r="H24" s="46">
        <v>0</v>
      </c>
      <c r="I24" s="47"/>
      <c r="J24" s="46">
        <v>0</v>
      </c>
      <c r="K24" s="44"/>
      <c r="L24" s="46">
        <v>0</v>
      </c>
      <c r="M24" s="44"/>
      <c r="N24" s="44">
        <f>SUM(B24+D24+F24+H24+J24)</f>
        <v>336</v>
      </c>
      <c r="O24" s="44"/>
      <c r="P24" s="44">
        <f>'INCOME STMT'!F40</f>
        <v>0</v>
      </c>
      <c r="Q24" s="45"/>
      <c r="R24" s="45">
        <f>SUM(N24+P24)</f>
        <v>336</v>
      </c>
    </row>
    <row r="25" spans="1:18" ht="12.75" customHeight="1">
      <c r="A25" s="38"/>
      <c r="B25" s="46"/>
      <c r="C25" s="44"/>
      <c r="D25" s="46"/>
      <c r="E25" s="44"/>
      <c r="F25" s="46"/>
      <c r="G25" s="44"/>
      <c r="H25" s="46"/>
      <c r="I25" s="47"/>
      <c r="J25" s="46"/>
      <c r="K25" s="44"/>
      <c r="L25" s="46"/>
      <c r="M25" s="44"/>
      <c r="N25" s="44"/>
      <c r="O25" s="44"/>
      <c r="P25" s="44"/>
      <c r="Q25" s="45"/>
      <c r="R25" s="45"/>
    </row>
    <row r="26" spans="1:18" ht="12.75" customHeight="1">
      <c r="A26" s="38" t="s">
        <v>116</v>
      </c>
      <c r="B26" s="46">
        <v>0</v>
      </c>
      <c r="C26" s="44"/>
      <c r="D26" s="46">
        <v>0</v>
      </c>
      <c r="E26" s="44"/>
      <c r="F26" s="46">
        <v>0</v>
      </c>
      <c r="G26" s="44"/>
      <c r="H26" s="46">
        <v>0</v>
      </c>
      <c r="I26" s="47"/>
      <c r="J26" s="46">
        <v>0</v>
      </c>
      <c r="K26" s="44"/>
      <c r="L26" s="46">
        <v>0</v>
      </c>
      <c r="M26" s="44"/>
      <c r="N26" s="44">
        <f>SUM(B26+D26+F26+H26+J26)</f>
        <v>0</v>
      </c>
      <c r="O26" s="44"/>
      <c r="P26" s="44">
        <f>-2250+663</f>
        <v>-1587</v>
      </c>
      <c r="Q26" s="45"/>
      <c r="R26" s="45">
        <f>SUM(N26+P26)</f>
        <v>-1587</v>
      </c>
    </row>
    <row r="27" spans="1:18" ht="12.75" customHeight="1">
      <c r="A27" s="38"/>
      <c r="B27" s="46"/>
      <c r="C27" s="44"/>
      <c r="D27" s="46"/>
      <c r="E27" s="44"/>
      <c r="F27" s="46"/>
      <c r="G27" s="44"/>
      <c r="H27" s="46"/>
      <c r="I27" s="47"/>
      <c r="J27" s="46"/>
      <c r="K27" s="44"/>
      <c r="L27" s="46"/>
      <c r="M27" s="44"/>
      <c r="N27" s="44"/>
      <c r="O27" s="44"/>
      <c r="P27" s="44"/>
      <c r="Q27" s="45"/>
      <c r="R27" s="45"/>
    </row>
    <row r="28" spans="1:18" ht="12.75" customHeight="1">
      <c r="A28" s="38" t="s">
        <v>119</v>
      </c>
      <c r="B28" s="46">
        <v>0</v>
      </c>
      <c r="C28" s="44"/>
      <c r="D28" s="46">
        <v>0</v>
      </c>
      <c r="E28" s="44"/>
      <c r="F28" s="46">
        <v>0</v>
      </c>
      <c r="G28" s="44"/>
      <c r="H28" s="46">
        <v>0</v>
      </c>
      <c r="I28" s="47"/>
      <c r="J28" s="46">
        <v>0</v>
      </c>
      <c r="K28" s="44"/>
      <c r="L28" s="46">
        <v>0</v>
      </c>
      <c r="M28" s="44"/>
      <c r="N28" s="44">
        <f>SUM(B28+D28+F28+H28+J28)</f>
        <v>0</v>
      </c>
      <c r="O28" s="44"/>
      <c r="P28" s="44">
        <v>-151</v>
      </c>
      <c r="Q28" s="45"/>
      <c r="R28" s="45">
        <f>SUM(N28+P28)</f>
        <v>-151</v>
      </c>
    </row>
    <row r="29" spans="1:18" ht="12.75" customHeight="1">
      <c r="A29" s="38"/>
      <c r="B29" s="46"/>
      <c r="C29" s="44"/>
      <c r="D29" s="46"/>
      <c r="E29" s="44"/>
      <c r="F29" s="46"/>
      <c r="G29" s="44"/>
      <c r="H29" s="46"/>
      <c r="I29" s="47"/>
      <c r="J29" s="46"/>
      <c r="K29" s="44"/>
      <c r="L29" s="46"/>
      <c r="M29" s="44"/>
      <c r="N29" s="44"/>
      <c r="O29" s="44"/>
      <c r="P29" s="44"/>
      <c r="Q29" s="45"/>
      <c r="R29" s="45"/>
    </row>
    <row r="30" spans="1:18" ht="12.75" customHeight="1">
      <c r="A30" s="38" t="s">
        <v>121</v>
      </c>
      <c r="B30" s="46"/>
      <c r="C30" s="44"/>
      <c r="D30" s="46"/>
      <c r="E30" s="44"/>
      <c r="F30" s="46"/>
      <c r="G30" s="44"/>
      <c r="H30" s="46"/>
      <c r="I30" s="47"/>
      <c r="J30" s="46"/>
      <c r="K30" s="44"/>
      <c r="L30" s="46"/>
      <c r="M30" s="44"/>
      <c r="N30" s="44"/>
      <c r="O30" s="44"/>
      <c r="P30" s="46"/>
      <c r="Q30" s="45"/>
      <c r="R30" s="45"/>
    </row>
    <row r="31" spans="1:18" ht="12.75" customHeight="1">
      <c r="A31" s="55" t="s">
        <v>120</v>
      </c>
      <c r="B31" s="46">
        <v>0</v>
      </c>
      <c r="C31" s="44"/>
      <c r="D31" s="46">
        <v>0</v>
      </c>
      <c r="E31" s="44"/>
      <c r="F31" s="46">
        <v>0</v>
      </c>
      <c r="G31" s="44"/>
      <c r="H31" s="46">
        <v>0</v>
      </c>
      <c r="I31" s="47"/>
      <c r="J31" s="46">
        <v>-3238</v>
      </c>
      <c r="K31" s="44"/>
      <c r="L31" s="46">
        <v>0</v>
      </c>
      <c r="M31" s="44"/>
      <c r="N31" s="44">
        <f>SUM(B31+D31+F31+H31+J31)</f>
        <v>-3238</v>
      </c>
      <c r="O31" s="44"/>
      <c r="P31" s="46">
        <v>0</v>
      </c>
      <c r="Q31" s="45"/>
      <c r="R31" s="45">
        <f>SUM(N31+P31)</f>
        <v>-3238</v>
      </c>
    </row>
    <row r="32" spans="1:18" ht="12.75" customHeight="1" thickBot="1">
      <c r="A32" s="3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5"/>
    </row>
    <row r="33" spans="1:18" ht="12.75" customHeight="1" thickBot="1">
      <c r="A33" s="38" t="s">
        <v>134</v>
      </c>
      <c r="B33" s="54">
        <f>SUM(B16:B32)</f>
        <v>88863</v>
      </c>
      <c r="C33" s="44"/>
      <c r="D33" s="54">
        <f>SUM(D16:D32)</f>
        <v>694</v>
      </c>
      <c r="E33" s="44"/>
      <c r="F33" s="54">
        <f>SUM(F16:F32)</f>
        <v>3839</v>
      </c>
      <c r="G33" s="44"/>
      <c r="H33" s="54">
        <f>SUM(H16:H32)</f>
        <v>0</v>
      </c>
      <c r="I33" s="44"/>
      <c r="J33" s="54">
        <f>SUM(J16:J32)</f>
        <v>174331</v>
      </c>
      <c r="K33" s="44"/>
      <c r="L33" s="54">
        <f>SUM(L16:L32)</f>
        <v>-1312</v>
      </c>
      <c r="M33" s="44"/>
      <c r="N33" s="54">
        <f>SUM(N16:N32)</f>
        <v>266415</v>
      </c>
      <c r="O33" s="44"/>
      <c r="P33" s="54">
        <f>SUM(P16:P32)</f>
        <v>11999</v>
      </c>
      <c r="Q33" s="45"/>
      <c r="R33" s="54">
        <f>SUM(R16:R32)</f>
        <v>278414</v>
      </c>
    </row>
    <row r="34" spans="1:18" ht="12.75" customHeight="1">
      <c r="A34" s="3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39"/>
      <c r="R34" s="39"/>
    </row>
    <row r="35" spans="1:18" ht="12.75" customHeight="1">
      <c r="A35" s="3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39"/>
      <c r="R35" s="39"/>
    </row>
    <row r="36" spans="1:18" ht="12.75" customHeight="1">
      <c r="A36" s="38" t="s">
        <v>94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9"/>
      <c r="R36" s="39"/>
    </row>
    <row r="37" spans="1:18" ht="12.75" customHeight="1">
      <c r="A37" s="3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9"/>
      <c r="R37" s="39"/>
    </row>
    <row r="38" spans="1:18" ht="12.75" customHeight="1">
      <c r="A38" s="3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0" t="s">
        <v>73</v>
      </c>
      <c r="Q38" s="39"/>
      <c r="R38" s="40" t="s">
        <v>74</v>
      </c>
    </row>
    <row r="39" spans="1:18" ht="12.75" customHeight="1">
      <c r="A39" s="38"/>
      <c r="B39" s="61" t="s">
        <v>75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44"/>
      <c r="P39" s="40" t="s">
        <v>76</v>
      </c>
      <c r="Q39" s="39"/>
      <c r="R39" s="41" t="s">
        <v>77</v>
      </c>
    </row>
    <row r="40" spans="1:18" ht="12.75" customHeight="1">
      <c r="A40" s="38"/>
      <c r="B40" s="40" t="s">
        <v>78</v>
      </c>
      <c r="C40" s="40"/>
      <c r="D40" s="40" t="s">
        <v>79</v>
      </c>
      <c r="E40" s="40"/>
      <c r="F40" s="40" t="s">
        <v>80</v>
      </c>
      <c r="G40" s="40"/>
      <c r="H40" s="40" t="s">
        <v>81</v>
      </c>
      <c r="I40" s="40"/>
      <c r="J40" s="40" t="s">
        <v>82</v>
      </c>
      <c r="K40" s="40"/>
      <c r="L40" s="40" t="s">
        <v>83</v>
      </c>
      <c r="M40" s="40"/>
      <c r="N40" s="40"/>
      <c r="O40" s="40"/>
      <c r="P40" s="40"/>
      <c r="Q40" s="39"/>
      <c r="R40" s="40"/>
    </row>
    <row r="41" spans="1:18" ht="12.75" customHeight="1">
      <c r="A41" s="38"/>
      <c r="B41" s="40" t="s">
        <v>84</v>
      </c>
      <c r="C41" s="40"/>
      <c r="D41" s="40" t="s">
        <v>85</v>
      </c>
      <c r="E41" s="40"/>
      <c r="F41" s="40" t="s">
        <v>86</v>
      </c>
      <c r="G41" s="40"/>
      <c r="H41" s="40" t="s">
        <v>87</v>
      </c>
      <c r="I41" s="40"/>
      <c r="J41" s="40" t="s">
        <v>88</v>
      </c>
      <c r="K41" s="40"/>
      <c r="L41" s="40" t="s">
        <v>89</v>
      </c>
      <c r="M41" s="40"/>
      <c r="N41" s="40" t="s">
        <v>74</v>
      </c>
      <c r="O41" s="40"/>
      <c r="P41" s="40"/>
      <c r="Q41" s="39"/>
      <c r="R41" s="41"/>
    </row>
    <row r="42" spans="1:18" ht="12.75" customHeight="1">
      <c r="A42" s="38"/>
      <c r="B42" s="42" t="s">
        <v>7</v>
      </c>
      <c r="C42" s="42"/>
      <c r="D42" s="42" t="s">
        <v>7</v>
      </c>
      <c r="E42" s="42"/>
      <c r="F42" s="42" t="s">
        <v>7</v>
      </c>
      <c r="G42" s="42"/>
      <c r="H42" s="42" t="s">
        <v>7</v>
      </c>
      <c r="I42" s="42"/>
      <c r="J42" s="42" t="s">
        <v>7</v>
      </c>
      <c r="K42" s="42"/>
      <c r="L42" s="42" t="s">
        <v>7</v>
      </c>
      <c r="M42" s="42"/>
      <c r="N42" s="42" t="s">
        <v>7</v>
      </c>
      <c r="O42" s="42"/>
      <c r="P42" s="42" t="s">
        <v>7</v>
      </c>
      <c r="Q42" s="39"/>
      <c r="R42" s="42" t="s">
        <v>7</v>
      </c>
    </row>
    <row r="43" spans="1:18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9"/>
    </row>
    <row r="44" spans="1:18" ht="12.75" customHeight="1">
      <c r="A44" s="43" t="s">
        <v>148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39"/>
    </row>
    <row r="45" spans="1:18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</row>
    <row r="46" spans="1:18" ht="12.75" customHeight="1">
      <c r="A46" s="38" t="s">
        <v>95</v>
      </c>
      <c r="B46" s="44">
        <v>88863</v>
      </c>
      <c r="C46" s="44"/>
      <c r="D46" s="44">
        <v>694</v>
      </c>
      <c r="E46" s="44"/>
      <c r="F46" s="44">
        <v>1268</v>
      </c>
      <c r="G46" s="44"/>
      <c r="H46" s="44">
        <v>7145</v>
      </c>
      <c r="I46" s="44"/>
      <c r="J46" s="44">
        <v>152641</v>
      </c>
      <c r="K46" s="44"/>
      <c r="L46" s="44">
        <v>0</v>
      </c>
      <c r="M46" s="44"/>
      <c r="N46" s="44">
        <f>SUM(B46+D46+F46+H46+J46+L46)</f>
        <v>250611</v>
      </c>
      <c r="O46" s="44"/>
      <c r="P46" s="44">
        <v>0</v>
      </c>
      <c r="Q46" s="39"/>
      <c r="R46" s="45">
        <f>SUM(N46+P46)</f>
        <v>250611</v>
      </c>
    </row>
    <row r="47" spans="1:18" ht="12.75" customHeight="1">
      <c r="A47" s="3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39"/>
      <c r="R47" s="39"/>
    </row>
    <row r="48" spans="1:18" ht="12.75" customHeight="1">
      <c r="A48" s="38" t="s">
        <v>96</v>
      </c>
      <c r="B48" s="46">
        <v>0</v>
      </c>
      <c r="C48" s="44"/>
      <c r="D48" s="46">
        <v>0</v>
      </c>
      <c r="E48" s="44"/>
      <c r="F48" s="46">
        <v>0</v>
      </c>
      <c r="G48" s="47"/>
      <c r="H48" s="46">
        <f>-7145</f>
        <v>-7145</v>
      </c>
      <c r="I48" s="47"/>
      <c r="J48" s="46">
        <v>7145</v>
      </c>
      <c r="K48" s="46"/>
      <c r="L48" s="46">
        <v>0</v>
      </c>
      <c r="M48" s="46"/>
      <c r="N48" s="44">
        <f>SUM(B48+D48+F48+H48+J48+L48)</f>
        <v>0</v>
      </c>
      <c r="O48" s="44"/>
      <c r="P48" s="44">
        <v>7556</v>
      </c>
      <c r="Q48" s="39"/>
      <c r="R48" s="45">
        <f>SUM(N48+P48)</f>
        <v>7556</v>
      </c>
    </row>
    <row r="49" spans="1:18" ht="12.75" customHeight="1">
      <c r="A49" s="38"/>
      <c r="B49" s="46"/>
      <c r="C49" s="44"/>
      <c r="D49" s="46"/>
      <c r="E49" s="44"/>
      <c r="F49" s="46"/>
      <c r="G49" s="47"/>
      <c r="H49" s="46"/>
      <c r="I49" s="47"/>
      <c r="J49" s="46"/>
      <c r="K49" s="46"/>
      <c r="L49" s="46"/>
      <c r="M49" s="46"/>
      <c r="N49" s="44"/>
      <c r="O49" s="44"/>
      <c r="P49" s="44"/>
      <c r="Q49" s="39"/>
      <c r="R49" s="45"/>
    </row>
    <row r="50" spans="1:18" ht="12.75" customHeight="1">
      <c r="A50" s="38" t="s">
        <v>97</v>
      </c>
      <c r="B50" s="46">
        <v>0</v>
      </c>
      <c r="C50" s="44"/>
      <c r="D50" s="46">
        <v>0</v>
      </c>
      <c r="E50" s="47"/>
      <c r="F50" s="46">
        <f>-797</f>
        <v>-797</v>
      </c>
      <c r="G50" s="47"/>
      <c r="H50" s="46">
        <v>0</v>
      </c>
      <c r="I50" s="47"/>
      <c r="J50" s="46">
        <v>797</v>
      </c>
      <c r="K50" s="44"/>
      <c r="L50" s="46">
        <v>0</v>
      </c>
      <c r="M50" s="44"/>
      <c r="N50" s="44">
        <f>SUM(B50+D50+F50+H50+J50+L50)</f>
        <v>0</v>
      </c>
      <c r="O50" s="47"/>
      <c r="P50" s="44">
        <v>0</v>
      </c>
      <c r="Q50" s="39"/>
      <c r="R50" s="45">
        <f>SUM(N50+P50)</f>
        <v>0</v>
      </c>
    </row>
    <row r="51" spans="1:18" ht="12.75" customHeight="1">
      <c r="A51" s="38"/>
      <c r="B51" s="48"/>
      <c r="C51" s="44"/>
      <c r="D51" s="48"/>
      <c r="E51" s="44"/>
      <c r="F51" s="48"/>
      <c r="G51" s="44"/>
      <c r="H51" s="44"/>
      <c r="I51" s="44"/>
      <c r="J51" s="48"/>
      <c r="K51" s="44"/>
      <c r="L51" s="48"/>
      <c r="M51" s="44"/>
      <c r="N51" s="44"/>
      <c r="O51" s="44"/>
      <c r="P51" s="48"/>
      <c r="Q51" s="39"/>
      <c r="R51" s="39"/>
    </row>
    <row r="52" spans="1:18" ht="12.75" customHeight="1">
      <c r="A52" s="32"/>
      <c r="B52" s="49">
        <f>SUM(B46:B51)</f>
        <v>88863</v>
      </c>
      <c r="C52" s="44"/>
      <c r="D52" s="49">
        <f>SUM(D46:D51)</f>
        <v>694</v>
      </c>
      <c r="E52" s="44"/>
      <c r="F52" s="49">
        <f>SUM(F46:F51)</f>
        <v>471</v>
      </c>
      <c r="G52" s="44"/>
      <c r="H52" s="49">
        <f>SUM(H46:H51)</f>
        <v>0</v>
      </c>
      <c r="I52" s="44"/>
      <c r="J52" s="49">
        <f>SUM(J46:J51)</f>
        <v>160583</v>
      </c>
      <c r="K52" s="44"/>
      <c r="L52" s="49">
        <f>SUM(L46:L51)</f>
        <v>0</v>
      </c>
      <c r="M52" s="44"/>
      <c r="N52" s="49">
        <f>SUM(N46:N51)</f>
        <v>250611</v>
      </c>
      <c r="O52" s="44"/>
      <c r="P52" s="50">
        <f>SUM(P46:P51)</f>
        <v>7556</v>
      </c>
      <c r="Q52" s="39"/>
      <c r="R52" s="50">
        <f>SUM(R46:R51)</f>
        <v>258167</v>
      </c>
    </row>
    <row r="53" spans="1:18" ht="12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 customHeight="1">
      <c r="A54" s="39" t="s">
        <v>149</v>
      </c>
      <c r="B54" s="46">
        <v>0</v>
      </c>
      <c r="C54" s="39"/>
      <c r="D54" s="46">
        <v>0</v>
      </c>
      <c r="E54" s="39"/>
      <c r="F54" s="39">
        <v>533</v>
      </c>
      <c r="G54" s="39"/>
      <c r="H54" s="46">
        <v>0</v>
      </c>
      <c r="I54" s="39"/>
      <c r="J54" s="46">
        <v>-533</v>
      </c>
      <c r="K54" s="39"/>
      <c r="L54" s="46">
        <v>0</v>
      </c>
      <c r="M54" s="39"/>
      <c r="N54" s="44">
        <f>SUM(B54+D54+F54+H54+J54+L54)</f>
        <v>0</v>
      </c>
      <c r="O54" s="39"/>
      <c r="P54" s="46">
        <v>0</v>
      </c>
      <c r="Q54" s="39"/>
      <c r="R54" s="45">
        <f>SUM(N54+P54)</f>
        <v>0</v>
      </c>
    </row>
    <row r="55" spans="1:18" ht="12.75" customHeight="1" thickBo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75" customHeight="1">
      <c r="A56" s="39" t="s">
        <v>150</v>
      </c>
      <c r="B56" s="49">
        <f>SUM(B52:B55)</f>
        <v>88863</v>
      </c>
      <c r="C56" s="44"/>
      <c r="D56" s="49">
        <f>SUM(D52:D55)</f>
        <v>694</v>
      </c>
      <c r="E56" s="44"/>
      <c r="F56" s="49">
        <f>SUM(F52:F55)</f>
        <v>1004</v>
      </c>
      <c r="G56" s="44"/>
      <c r="H56" s="49">
        <f>SUM(H52:H55)</f>
        <v>0</v>
      </c>
      <c r="I56" s="44"/>
      <c r="J56" s="49">
        <f>SUM(J52:J55)</f>
        <v>160050</v>
      </c>
      <c r="K56" s="44"/>
      <c r="L56" s="49">
        <f>SUM(L52:L55)</f>
        <v>0</v>
      </c>
      <c r="M56" s="44"/>
      <c r="N56" s="49">
        <f>SUM(N52:N55)</f>
        <v>250611</v>
      </c>
      <c r="O56" s="44"/>
      <c r="P56" s="49">
        <f>SUM(P52:P55)</f>
        <v>7556</v>
      </c>
      <c r="Q56" s="39"/>
      <c r="R56" s="49">
        <f>SUM(R52:R55)</f>
        <v>258167</v>
      </c>
    </row>
    <row r="57" spans="1:18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75" customHeight="1">
      <c r="A58" s="38" t="s">
        <v>92</v>
      </c>
      <c r="B58" s="46">
        <v>0</v>
      </c>
      <c r="C58" s="44"/>
      <c r="D58" s="46">
        <v>0</v>
      </c>
      <c r="E58" s="44"/>
      <c r="F58" s="46">
        <v>-347</v>
      </c>
      <c r="G58" s="39"/>
      <c r="H58" s="46">
        <v>0</v>
      </c>
      <c r="I58" s="39"/>
      <c r="J58" s="46">
        <v>0</v>
      </c>
      <c r="K58" s="39"/>
      <c r="L58" s="46">
        <v>0</v>
      </c>
      <c r="M58" s="39"/>
      <c r="N58" s="44">
        <f>SUM(B58+D58+F58+H58+J58+L58)</f>
        <v>-347</v>
      </c>
      <c r="O58" s="39"/>
      <c r="P58" s="44">
        <v>0</v>
      </c>
      <c r="Q58" s="39"/>
      <c r="R58" s="45">
        <f>SUM(N58+P58)</f>
        <v>-347</v>
      </c>
    </row>
    <row r="59" spans="1:18" ht="12.75" customHeight="1">
      <c r="A59" s="38"/>
      <c r="B59" s="46"/>
      <c r="C59" s="44"/>
      <c r="D59" s="46"/>
      <c r="E59" s="44"/>
      <c r="F59" s="46"/>
      <c r="G59" s="39"/>
      <c r="H59" s="46"/>
      <c r="I59" s="39"/>
      <c r="J59" s="46"/>
      <c r="K59" s="39"/>
      <c r="L59" s="46"/>
      <c r="M59" s="39"/>
      <c r="N59" s="44"/>
      <c r="O59" s="39"/>
      <c r="P59" s="44"/>
      <c r="Q59" s="39"/>
      <c r="R59" s="45"/>
    </row>
    <row r="60" spans="1:18" ht="12.75" customHeight="1">
      <c r="A60" s="38" t="s">
        <v>98</v>
      </c>
      <c r="B60" s="46">
        <v>0</v>
      </c>
      <c r="C60" s="44"/>
      <c r="D60" s="46">
        <v>0</v>
      </c>
      <c r="E60" s="44"/>
      <c r="F60" s="46">
        <v>0</v>
      </c>
      <c r="G60" s="39"/>
      <c r="H60" s="46">
        <v>0</v>
      </c>
      <c r="I60" s="39"/>
      <c r="J60" s="46">
        <v>0</v>
      </c>
      <c r="K60" s="39"/>
      <c r="L60" s="46">
        <v>0</v>
      </c>
      <c r="M60" s="39"/>
      <c r="N60" s="44">
        <f>SUM(B60+D60+F60+H60+J60+L60)</f>
        <v>0</v>
      </c>
      <c r="O60" s="39"/>
      <c r="P60" s="44">
        <v>5956</v>
      </c>
      <c r="Q60" s="39"/>
      <c r="R60" s="45">
        <f>SUM(N60+P60)</f>
        <v>5956</v>
      </c>
    </row>
    <row r="61" spans="1:18" ht="12.75" customHeight="1">
      <c r="A61" s="38"/>
      <c r="B61" s="46"/>
      <c r="C61" s="44"/>
      <c r="D61" s="46"/>
      <c r="E61" s="44"/>
      <c r="F61" s="46"/>
      <c r="G61" s="39"/>
      <c r="H61" s="46"/>
      <c r="I61" s="39"/>
      <c r="J61" s="46"/>
      <c r="K61" s="39"/>
      <c r="L61" s="46"/>
      <c r="M61" s="39"/>
      <c r="N61" s="44"/>
      <c r="O61" s="39"/>
      <c r="P61" s="44"/>
      <c r="Q61" s="39"/>
      <c r="R61" s="45"/>
    </row>
    <row r="62" spans="1:18" ht="12.75" customHeight="1">
      <c r="A62" s="38" t="s">
        <v>139</v>
      </c>
      <c r="B62" s="46">
        <v>0</v>
      </c>
      <c r="C62" s="44"/>
      <c r="D62" s="46">
        <v>0</v>
      </c>
      <c r="E62" s="44"/>
      <c r="F62" s="46">
        <v>0</v>
      </c>
      <c r="G62" s="39"/>
      <c r="H62" s="46">
        <v>0</v>
      </c>
      <c r="I62" s="39"/>
      <c r="J62" s="46">
        <v>0</v>
      </c>
      <c r="K62" s="39"/>
      <c r="L62" s="46">
        <v>0</v>
      </c>
      <c r="M62" s="39"/>
      <c r="N62" s="44">
        <f>SUM(B62+D62+F62+H62+J62+L62)</f>
        <v>0</v>
      </c>
      <c r="O62" s="39"/>
      <c r="P62" s="44">
        <v>5000</v>
      </c>
      <c r="Q62" s="39"/>
      <c r="R62" s="45">
        <f>SUM(N62+P62)</f>
        <v>5000</v>
      </c>
    </row>
    <row r="63" spans="1:18" ht="12.75" customHeight="1">
      <c r="A63" s="38" t="s">
        <v>140</v>
      </c>
      <c r="B63" s="46"/>
      <c r="C63" s="44"/>
      <c r="D63" s="46"/>
      <c r="E63" s="44"/>
      <c r="F63" s="46"/>
      <c r="G63" s="39"/>
      <c r="H63" s="46"/>
      <c r="I63" s="39"/>
      <c r="J63" s="46"/>
      <c r="K63" s="39"/>
      <c r="L63" s="46"/>
      <c r="M63" s="39"/>
      <c r="N63" s="44"/>
      <c r="O63" s="39"/>
      <c r="P63" s="44"/>
      <c r="Q63" s="39"/>
      <c r="R63" s="45"/>
    </row>
    <row r="64" spans="1:18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75" customHeight="1">
      <c r="A65" s="38" t="s">
        <v>93</v>
      </c>
      <c r="B65" s="46">
        <v>0</v>
      </c>
      <c r="C65" s="44"/>
      <c r="D65" s="46">
        <v>0</v>
      </c>
      <c r="E65" s="39"/>
      <c r="F65" s="46">
        <v>0</v>
      </c>
      <c r="G65" s="39"/>
      <c r="H65" s="46">
        <v>0</v>
      </c>
      <c r="I65" s="39"/>
      <c r="J65" s="46">
        <v>11240</v>
      </c>
      <c r="K65" s="39"/>
      <c r="L65" s="46">
        <v>0</v>
      </c>
      <c r="M65" s="39"/>
      <c r="N65" s="44">
        <f>SUM(B65+D65+F65+H65+J65+L65)</f>
        <v>11240</v>
      </c>
      <c r="O65" s="39"/>
      <c r="P65" s="45">
        <v>-2384</v>
      </c>
      <c r="Q65" s="39"/>
      <c r="R65" s="45">
        <f>SUM(N65+P65)</f>
        <v>8856</v>
      </c>
    </row>
    <row r="66" spans="1:18" ht="12.75" customHeight="1">
      <c r="A66" s="38"/>
      <c r="B66" s="46"/>
      <c r="C66" s="44"/>
      <c r="D66" s="46"/>
      <c r="E66" s="39"/>
      <c r="F66" s="46"/>
      <c r="G66" s="39"/>
      <c r="H66" s="46"/>
      <c r="I66" s="39"/>
      <c r="J66" s="46"/>
      <c r="K66" s="39"/>
      <c r="L66" s="46"/>
      <c r="M66" s="39"/>
      <c r="N66" s="44"/>
      <c r="O66" s="39"/>
      <c r="P66" s="45"/>
      <c r="Q66" s="39"/>
      <c r="R66" s="45"/>
    </row>
    <row r="67" spans="1:18" ht="12.75" customHeight="1">
      <c r="A67" s="38" t="s">
        <v>138</v>
      </c>
      <c r="B67" s="46">
        <v>0</v>
      </c>
      <c r="C67" s="44"/>
      <c r="D67" s="46">
        <v>0</v>
      </c>
      <c r="E67" s="39"/>
      <c r="F67" s="46">
        <v>0</v>
      </c>
      <c r="G67" s="39"/>
      <c r="H67" s="46">
        <v>0</v>
      </c>
      <c r="I67" s="39"/>
      <c r="J67" s="46">
        <v>0</v>
      </c>
      <c r="K67" s="39"/>
      <c r="L67" s="46">
        <v>-2</v>
      </c>
      <c r="M67" s="39"/>
      <c r="N67" s="44">
        <f>SUM(B67+D67+F67+H67+J67+L67)</f>
        <v>-2</v>
      </c>
      <c r="O67" s="39"/>
      <c r="P67" s="45">
        <v>0</v>
      </c>
      <c r="Q67" s="39"/>
      <c r="R67" s="45">
        <f>SUM(N67+P67)</f>
        <v>-2</v>
      </c>
    </row>
    <row r="68" spans="1:18" ht="12.75" customHeight="1">
      <c r="A68" s="38"/>
      <c r="B68" s="46"/>
      <c r="C68" s="44"/>
      <c r="D68" s="46"/>
      <c r="E68" s="39"/>
      <c r="F68" s="46"/>
      <c r="G68" s="39"/>
      <c r="H68" s="46"/>
      <c r="I68" s="39"/>
      <c r="J68" s="46"/>
      <c r="K68" s="39"/>
      <c r="L68" s="46"/>
      <c r="M68" s="39"/>
      <c r="N68" s="44"/>
      <c r="O68" s="39"/>
      <c r="P68" s="45"/>
      <c r="Q68" s="39"/>
      <c r="R68" s="45"/>
    </row>
    <row r="69" spans="1:18" ht="12.75" customHeight="1">
      <c r="A69" s="38" t="s">
        <v>152</v>
      </c>
      <c r="B69" s="46">
        <v>0</v>
      </c>
      <c r="C69" s="44"/>
      <c r="D69" s="46">
        <v>0</v>
      </c>
      <c r="E69" s="39"/>
      <c r="F69" s="46">
        <v>532</v>
      </c>
      <c r="G69" s="39"/>
      <c r="H69" s="46">
        <v>0</v>
      </c>
      <c r="I69" s="39"/>
      <c r="J69" s="46">
        <v>0</v>
      </c>
      <c r="K69" s="39"/>
      <c r="L69" s="46">
        <v>0</v>
      </c>
      <c r="M69" s="39"/>
      <c r="N69" s="44">
        <f>SUM(B69+D69+F69+H69+J69+L69)</f>
        <v>532</v>
      </c>
      <c r="O69" s="39"/>
      <c r="P69" s="45">
        <v>0</v>
      </c>
      <c r="Q69" s="39"/>
      <c r="R69" s="45">
        <f>SUM(N69+P69)</f>
        <v>532</v>
      </c>
    </row>
    <row r="70" spans="1:18" ht="12.75" customHeight="1">
      <c r="A70" s="38"/>
      <c r="B70" s="46"/>
      <c r="C70" s="44"/>
      <c r="D70" s="46"/>
      <c r="E70" s="39"/>
      <c r="F70" s="46"/>
      <c r="G70" s="39"/>
      <c r="H70" s="46"/>
      <c r="I70" s="39"/>
      <c r="J70" s="46"/>
      <c r="K70" s="39"/>
      <c r="L70" s="46"/>
      <c r="M70" s="39"/>
      <c r="N70" s="44"/>
      <c r="O70" s="39"/>
      <c r="P70" s="45"/>
      <c r="Q70" s="39"/>
      <c r="R70" s="45"/>
    </row>
    <row r="71" spans="1:18" ht="12.75" customHeight="1">
      <c r="A71" s="38" t="s">
        <v>68</v>
      </c>
      <c r="B71" s="46">
        <v>0</v>
      </c>
      <c r="C71" s="44"/>
      <c r="D71" s="46">
        <v>0</v>
      </c>
      <c r="E71" s="39"/>
      <c r="F71" s="46">
        <v>0</v>
      </c>
      <c r="G71" s="39"/>
      <c r="H71" s="46">
        <v>0</v>
      </c>
      <c r="I71" s="39"/>
      <c r="J71" s="46">
        <v>-7145</v>
      </c>
      <c r="K71" s="39"/>
      <c r="L71" s="46">
        <v>0</v>
      </c>
      <c r="M71" s="39"/>
      <c r="N71" s="44">
        <f>SUM(B71+D71+F71+H71+J71+L71)</f>
        <v>-7145</v>
      </c>
      <c r="O71" s="39"/>
      <c r="P71" s="45">
        <v>0</v>
      </c>
      <c r="Q71" s="39"/>
      <c r="R71" s="45">
        <f>SUM(N71+P71)</f>
        <v>-7145</v>
      </c>
    </row>
    <row r="72" spans="1:18" ht="12.75" customHeight="1" thickBo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2.75" customHeight="1" thickBot="1">
      <c r="A73" s="38" t="s">
        <v>137</v>
      </c>
      <c r="B73" s="54">
        <f>SUM(B56:B72)</f>
        <v>88863</v>
      </c>
      <c r="C73" s="44"/>
      <c r="D73" s="54">
        <f>SUM(D56:D72)</f>
        <v>694</v>
      </c>
      <c r="E73" s="44"/>
      <c r="F73" s="54">
        <f>SUM(F56:F72)</f>
        <v>1189</v>
      </c>
      <c r="G73" s="44"/>
      <c r="H73" s="54">
        <f>SUM(H56:H72)</f>
        <v>0</v>
      </c>
      <c r="I73" s="44"/>
      <c r="J73" s="54">
        <f>SUM(J56:J72)</f>
        <v>164145</v>
      </c>
      <c r="K73" s="44"/>
      <c r="L73" s="54">
        <f>SUM(L56:L72)</f>
        <v>-2</v>
      </c>
      <c r="M73" s="44"/>
      <c r="N73" s="54">
        <f>SUM(N56:N72)</f>
        <v>254889</v>
      </c>
      <c r="O73" s="44"/>
      <c r="P73" s="54">
        <f>SUM(P56:P72)</f>
        <v>16128</v>
      </c>
      <c r="Q73" s="39"/>
      <c r="R73" s="54">
        <f>SUM(R56:R72)</f>
        <v>271017</v>
      </c>
    </row>
    <row r="74" spans="1:18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2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 customHeight="1">
      <c r="A76" s="38" t="s">
        <v>99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2.75" customHeight="1">
      <c r="A77" s="38" t="s">
        <v>100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2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12.75" customHeight="1">
      <c r="A79" s="38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39"/>
      <c r="R79" s="39"/>
    </row>
    <row r="80" spans="1:18" ht="12.75" customHeight="1">
      <c r="A80" s="38" t="s">
        <v>107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39"/>
      <c r="R80" s="39"/>
    </row>
  </sheetData>
  <sheetProtection/>
  <mergeCells count="4">
    <mergeCell ref="A1:R1"/>
    <mergeCell ref="A2:R2"/>
    <mergeCell ref="B5:N5"/>
    <mergeCell ref="B39:N39"/>
  </mergeCells>
  <printOptions horizontalCentered="1"/>
  <pageMargins left="0.6" right="0.2" top="0.3" bottom="0.3" header="0.511805555555556" footer="0.51180555555555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2008-02-28T01:22:55Z</cp:lastPrinted>
  <dcterms:created xsi:type="dcterms:W3CDTF">2003-08-25T09:05:58Z</dcterms:created>
  <dcterms:modified xsi:type="dcterms:W3CDTF">2008-02-28T01:22:56Z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